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<sst xmlns="http://schemas.openxmlformats.org/spreadsheetml/2006/main" count="478" uniqueCount="240">
  <si>
    <t>Stavební rozpočet</t>
  </si>
  <si>
    <t>Název stavby:</t>
  </si>
  <si>
    <t>Druh stavby a účel: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</si>
  <si>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</si>
  <si>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</si>
  <si>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</si>
  <si>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</si>
  <si>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</si>
  <si>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</si>
  <si>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</si>
  <si>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</si>
  <si>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</si>
  <si>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</si>
  <si>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</si>
  <si>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</si>
  <si>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</si>
  <si>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</si>
  <si>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</si>
  <si>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</si>
  <si>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</si>
  <si>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</si>
  <si>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</si>
  <si>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</si>
  <si>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</si>
  <si>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</si>
  <si>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</si>
  <si>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</si>
  <si>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</si>
  <si>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</si>
  <si>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</si>
  <si>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</si>
  <si>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</si>
  <si>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</si>
  <si>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</si>
  <si>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</si>
  <si>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</si>
  <si>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</si>
  <si>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</si>
  <si>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</si>
  <si>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</si>
  <si>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</si>
  <si>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</si>
  <si>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Objekt</t>
  </si>
  <si>
    <t>Kód</t>
  </si>
  <si>
    <t>010VD</t>
  </si>
  <si>
    <t>900      RT2</t>
  </si>
  <si>
    <t>400VD</t>
  </si>
  <si>
    <t>40013VD</t>
  </si>
  <si>
    <t>62</t>
  </si>
  <si>
    <t>620991121R00</t>
  </si>
  <si>
    <t>622421307RW1</t>
  </si>
  <si>
    <t>622425322R00</t>
  </si>
  <si>
    <t>622481211RT8</t>
  </si>
  <si>
    <t>622471322R00</t>
  </si>
  <si>
    <t>622471312R00</t>
  </si>
  <si>
    <t>622451131R00</t>
  </si>
  <si>
    <t>712491176RT1</t>
  </si>
  <si>
    <t>28323217.A</t>
  </si>
  <si>
    <t>713</t>
  </si>
  <si>
    <t>713111111RT2</t>
  </si>
  <si>
    <t>713111111RT1</t>
  </si>
  <si>
    <t>28375925</t>
  </si>
  <si>
    <t>764</t>
  </si>
  <si>
    <t>764410850R00</t>
  </si>
  <si>
    <t>764454801R00</t>
  </si>
  <si>
    <t>764454291R00</t>
  </si>
  <si>
    <t>764410460RT2</t>
  </si>
  <si>
    <t>764430810R00</t>
  </si>
  <si>
    <t>94</t>
  </si>
  <si>
    <t>941941051R00</t>
  </si>
  <si>
    <t>941941391R00</t>
  </si>
  <si>
    <t>941941851R00</t>
  </si>
  <si>
    <t>95</t>
  </si>
  <si>
    <t>952901111R00</t>
  </si>
  <si>
    <t>96</t>
  </si>
  <si>
    <t>967032975R00</t>
  </si>
  <si>
    <t>H99</t>
  </si>
  <si>
    <t>999281111R00</t>
  </si>
  <si>
    <t>M21</t>
  </si>
  <si>
    <t>904      R01</t>
  </si>
  <si>
    <t>S0</t>
  </si>
  <si>
    <t>979082212R00</t>
  </si>
  <si>
    <t>979086213R00</t>
  </si>
  <si>
    <t>979093111R00</t>
  </si>
  <si>
    <t>979999999R00</t>
  </si>
  <si>
    <t>Zateplení objektu č.p.150</t>
  </si>
  <si>
    <t>Stavební úpravy - zelená úsporám</t>
  </si>
  <si>
    <t>Petřvald</t>
  </si>
  <si>
    <t>Zkrácený popis</t>
  </si>
  <si>
    <t>Zámečnické konstrukce</t>
  </si>
  <si>
    <t>Hzs -  čl.17-1a - D+M mříží,zvonk.tablo,osvětlení</t>
  </si>
  <si>
    <t>Hzs -   čl.17-1a - úprava zábradlí vstupu</t>
  </si>
  <si>
    <t>Hzs -    čl.17-1a - D+M polykarbonátové stříšky</t>
  </si>
  <si>
    <t>Ostatní</t>
  </si>
  <si>
    <t>Pamětní deska - plastová - PC</t>
  </si>
  <si>
    <t>Úprava povrchů vnější</t>
  </si>
  <si>
    <t>Zakrývání výplní vnějších otvorů z lešení</t>
  </si>
  <si>
    <t>Zateplení fasády  EPS - F tl. 20 mm-špalety+parapety</t>
  </si>
  <si>
    <t>Zateplení fasády  EPS - F tl. 150 mm-zrno 2mm</t>
  </si>
  <si>
    <t>Zateplení fasády  EPS - F tl. 140 mm-zrno 2mm</t>
  </si>
  <si>
    <t>Oprava vněj. omítek V, do 30%, štuk na 100% plochy-sokl</t>
  </si>
  <si>
    <t>Montáž výztužné sítě do stěrkového tmelu-sokl</t>
  </si>
  <si>
    <t>Nátěr stěn vnějších Facade Acryl, slož. 1 - 2-sokl</t>
  </si>
  <si>
    <t>Nátěr stěn barvou disperzní složitost 1, 2-sokl</t>
  </si>
  <si>
    <t>Omítka vnější stěn, MC, hladká, složitost 1 - 2-sokl</t>
  </si>
  <si>
    <t>Připevnění izolace kotvicími terči-sokl</t>
  </si>
  <si>
    <t>Fólie nopová PLASTOFOL Standard</t>
  </si>
  <si>
    <t>Izolace tepelné</t>
  </si>
  <si>
    <t>Izolace tepelné stropů vrchem kladené volně - 2vrstvy</t>
  </si>
  <si>
    <t>Izolace tepelné stropů vrchem kladené volně - 1 vrstva</t>
  </si>
  <si>
    <t>Deska fasád polystyrenová EPS 70 F tl.100 mm</t>
  </si>
  <si>
    <t>Konstrukce klempířské</t>
  </si>
  <si>
    <t>Demontáž oplechování parapetů,rš od 100 do 330 mm</t>
  </si>
  <si>
    <t>Demontáž odpadních trub kruhových,D 75 a 100 mm</t>
  </si>
  <si>
    <t>Montáž trub Pz odpadních kruhových</t>
  </si>
  <si>
    <t>Oplechování parapetů z Al tl. 0,75 mm, rš 400 mm</t>
  </si>
  <si>
    <t>Demontáž oplechování zdí, rš do 250 mm</t>
  </si>
  <si>
    <t>Lešení a stavební výtahy</t>
  </si>
  <si>
    <t>Montáž lešení leh.řad.s podlahami,š.1,5 m, H 10 m</t>
  </si>
  <si>
    <t>Příplatek za každý měsíc použití lešení k pol.1051</t>
  </si>
  <si>
    <t>Demontáž lešení leh.řad.s podlahami,š.1,5 m,H 10 m</t>
  </si>
  <si>
    <t>Různé dokončovací konstrukce a práce pozemních staveb</t>
  </si>
  <si>
    <t>Vyčištění budov o výšce podlaží do 4 m</t>
  </si>
  <si>
    <t>Bourání konstrukcí</t>
  </si>
  <si>
    <t>Odsekání plošných fasádních prvků předsaz. nad 8cm</t>
  </si>
  <si>
    <t>Ostatní přesuny hmot</t>
  </si>
  <si>
    <t>Přesun hmot pro opravy a údržbu do výšky 25 m</t>
  </si>
  <si>
    <t>Elektromontáže</t>
  </si>
  <si>
    <t>Hzs-  montaz.prace-D+M veřejné osvětlení</t>
  </si>
  <si>
    <t>Hzs-  montaz.prace-D+M hromosvodu</t>
  </si>
  <si>
    <t>Přesuny sutí</t>
  </si>
  <si>
    <t>Vodorovná doprava suti po suchu do 50 m</t>
  </si>
  <si>
    <t>Nakládání vybouraných hmot na dopravní prostředek</t>
  </si>
  <si>
    <t>Uložení suti na skládku bez zhutnění</t>
  </si>
  <si>
    <t>Poplatek za skladku 10 % příměsí</t>
  </si>
  <si>
    <t>Doba výstavby:</t>
  </si>
  <si>
    <t>Začátek výstavby:</t>
  </si>
  <si>
    <t>Konec výstavby:</t>
  </si>
  <si>
    <t>Zpracováno dne:</t>
  </si>
  <si>
    <t>M.j.</t>
  </si>
  <si>
    <t>hod</t>
  </si>
  <si>
    <t>ks</t>
  </si>
  <si>
    <t>m2</t>
  </si>
  <si>
    <t>kus</t>
  </si>
  <si>
    <t>m3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</si>
  <si>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</si>
  <si>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</si>
  <si>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</si>
  <si>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</si>
  <si>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</si>
  <si>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</si>
  <si>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</si>
  <si>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</si>
  <si>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</si>
  <si>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</si>
  <si>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</si>
  <si>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</si>
  <si>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</si>
  <si>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Petřvald</t>
  </si>
  <si>
    <t>Ing.Přemysl Duda - VOMA</t>
  </si>
  <si>
    <t>Ing.Duda</t>
  </si>
  <si>
    <t>Celkem</t>
  </si>
  <si>
    <t>Hmotnost (t)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</si>
  <si>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</si>
  <si>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</si>
  <si>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</si>
  <si>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</si>
  <si>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</si>
  <si>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Výkaz výměr</t>
  </si>
  <si>
    <t>Rozměry</t>
  </si>
  <si>
    <t>(1.15*2.35*9)+(1.9*1.15)+(0.8*1.45*2)+(0.8*0.2)+(1*1.9)+(1.7*2.15)   I.N.P.</t>
  </si>
  <si>
    <t>(1.15*2.35*10)+(1*2.8*2)+(1.35*1.45*4)   II.N.P.</t>
  </si>
  <si>
    <t>(0.9*1.45*2)+(0.85*1.45*4)+(0.55*0.55*5)   Objekt archiv</t>
  </si>
  <si>
    <t>(2*2.3+1.15*2)*0.3*19</t>
  </si>
  <si>
    <t>(1.15*2+1.9*2)*0.3</t>
  </si>
  <si>
    <t>(0.8*2+1.45*2)*2*0.3</t>
  </si>
  <si>
    <t>(1+2*1.9)*0.65</t>
  </si>
  <si>
    <t>(2.2*2+1.8)*0.65</t>
  </si>
  <si>
    <t>(2*1.35+2*1.45)*4*0.3</t>
  </si>
  <si>
    <t>(0.9*2+1.45*2)*2*0.3</t>
  </si>
  <si>
    <t>(0.85*2+1.45*2)*4*0.3</t>
  </si>
  <si>
    <t>(0.55*4)*5*0.3</t>
  </si>
  <si>
    <t>(2*8.06+4.6)*3.04</t>
  </si>
  <si>
    <t>-(0.9*1.45*2+0.85*1.45*4+0.55*0.55*5)   odpočet otvorů</t>
  </si>
  <si>
    <t>(21.23*2+18.83*2)*8.75-34.54-40.46-(7.6*3.04+3.3*1.61+2.5*1.61)</t>
  </si>
  <si>
    <t>(0.35+1.7)/2*18.55+(0.35+0.1)/2*(20.95+8.05)</t>
  </si>
  <si>
    <t>25*3</t>
  </si>
  <si>
    <t>(19.85*17.45-2.35*0.9)</t>
  </si>
  <si>
    <t>(19.85*17.45-2.35*0.9)*0.3</t>
  </si>
  <si>
    <t>(1.15*19)+1.9+(0.8*2)+(1.35*4)+(0.9*2)+(0.85*4)+(0.55*5)</t>
  </si>
  <si>
    <t>10.25*4+3.0+4.0</t>
  </si>
  <si>
    <t>2*20.95+2*18.55-4.3-3.3</t>
  </si>
  <si>
    <t>((21.23+3)*2+(18.83+3)*2)*10.5</t>
  </si>
  <si>
    <t>(8.2+1.5)*2*3.75</t>
  </si>
  <si>
    <t>((21.23+3)*2+(18.83+3)*2)*10.5*2</t>
  </si>
  <si>
    <t>(8.2+1.5)*2*3.75*2</t>
  </si>
  <si>
    <t>3+20.1+9.9+23.3+2.1   chodby+schodiště</t>
  </si>
  <si>
    <t>10*10   půda</t>
  </si>
  <si>
    <t>(21.23+18.83)*2*0.3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</si>
  <si>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</si>
  <si>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</si>
  <si>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</si>
  <si>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</si>
  <si>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</si>
  <si>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</si>
  <si>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</si>
  <si>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</si>
  <si>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</si>
  <si>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</si>
  <si>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</si>
  <si>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</si>
  <si>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</si>
  <si>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</si>
  <si>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</si>
  <si>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</si>
  <si>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</si>
  <si>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</si>
  <si>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</si>
  <si>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</si>
  <si>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</si>
  <si>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</si>
  <si>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</si>
  <si>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</si>
  <si>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</si>
  <si>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</si>
  <si>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</si>
  <si>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</si>
  <si>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</si>
  <si>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</si>
  <si>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</si>
  <si>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</si>
  <si>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</si>
  <si>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</si>
  <si>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</si>
  <si>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</si>
  <si>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</si>
  <si>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</si>
  <si>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</si>
  <si>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00297593/CZ00297593</t>
  </si>
  <si>
    <t>10633855/CZ500117297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</si>
</sst>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right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right" vertical="center"/>
      <protection/>
    </xf>
    <xf numFmtId="0" fontId="7" fillId="33" borderId="32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3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14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:L1"/>
    </sheetView>
  </sheetViews>
  <sheetFormatPr defaultColWidth="11.57421875" defaultRowHeight="12.75"/>
  <cols>
    <col min="1" max="2" width="3.00390625" style="0" customWidth="1"/>
    <col min="3" max="3" width="10.7109375" style="0" customWidth="1"/>
    <col min="4" max="4" width="27.28125" style="0" customWidth="1"/>
    <col min="5" max="5" width="3.421875" style="0" customWidth="1"/>
    <col min="6" max="6" width="8.7109375" style="0" customWidth="1"/>
    <col min="7" max="7" width="9.57421875" style="0" customWidth="1"/>
    <col min="8" max="9" width="10.57421875" style="0" customWidth="1"/>
    <col min="10" max="10" width="10.7109375" style="0" customWidth="1"/>
    <col min="11" max="12" width="9.28125" style="0" customWidth="1"/>
  </cols>
  <sheetData>
    <row r="1" spans="1:12" ht="18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2.75">
      <c r="A2" s="72" t="s">
        <v>1</v>
      </c>
      <c r="B2" s="59"/>
      <c r="C2" s="59"/>
      <c r="D2" s="51" t="s">
        <v>85</v>
      </c>
      <c r="E2" s="58" t="s">
        <v>135</v>
      </c>
      <c r="F2" s="59"/>
      <c r="G2" s="58"/>
      <c r="H2" s="59"/>
      <c r="I2" s="58" t="s">
        <v>153</v>
      </c>
      <c r="J2" s="58" t="s">
        <v>158</v>
      </c>
      <c r="K2" s="59"/>
      <c r="L2" s="64"/>
      <c r="M2" s="23"/>
    </row>
    <row r="3" spans="1:13" ht="12.75">
      <c r="A3" s="73"/>
      <c r="B3" s="60"/>
      <c r="C3" s="60"/>
      <c r="D3" s="69"/>
      <c r="E3" s="60"/>
      <c r="F3" s="60"/>
      <c r="G3" s="60"/>
      <c r="H3" s="60"/>
      <c r="I3" s="60"/>
      <c r="J3" s="60"/>
      <c r="K3" s="60"/>
      <c r="L3" s="65"/>
      <c r="M3" s="23"/>
    </row>
    <row r="4" spans="1:13" ht="12.75">
      <c r="A4" s="67" t="s">
        <v>2</v>
      </c>
      <c r="B4" s="60"/>
      <c r="C4" s="60"/>
      <c r="D4" s="63" t="s">
        <v>86</v>
      </c>
      <c r="E4" s="63" t="s">
        <v>136</v>
      </c>
      <c r="F4" s="60"/>
      <c r="G4" s="61">
        <v>40325</v>
      </c>
      <c r="H4" s="60"/>
      <c r="I4" s="63" t="s">
        <v>154</v>
      </c>
      <c r="J4" s="63" t="s">
        <v>159</v>
      </c>
      <c r="K4" s="60"/>
      <c r="L4" s="65"/>
      <c r="M4" s="23"/>
    </row>
    <row r="5" spans="1:13" ht="12.75">
      <c r="A5" s="73"/>
      <c r="B5" s="60"/>
      <c r="C5" s="60"/>
      <c r="D5" s="60"/>
      <c r="E5" s="60"/>
      <c r="F5" s="60"/>
      <c r="G5" s="60"/>
      <c r="H5" s="60"/>
      <c r="I5" s="60"/>
      <c r="J5" s="60"/>
      <c r="K5" s="60"/>
      <c r="L5" s="65"/>
      <c r="M5" s="23"/>
    </row>
    <row r="6" spans="1:13" ht="12.75">
      <c r="A6" s="67" t="s">
        <v>3</v>
      </c>
      <c r="B6" s="60"/>
      <c r="C6" s="60"/>
      <c r="D6" s="63" t="s">
        <v>87</v>
      </c>
      <c r="E6" s="63" t="s">
        <v>137</v>
      </c>
      <c r="F6" s="60"/>
      <c r="G6" s="60"/>
      <c r="H6" s="60"/>
      <c r="I6" s="63" t="s">
        <v>155</v>
      </c>
      <c r="J6" s="63" t="s">
        <v>159</v>
      </c>
      <c r="K6" s="60"/>
      <c r="L6" s="65"/>
      <c r="M6" s="23"/>
    </row>
    <row r="7" spans="1:13" ht="12.75">
      <c r="A7" s="73"/>
      <c r="B7" s="60"/>
      <c r="C7" s="60"/>
      <c r="D7" s="60"/>
      <c r="E7" s="60"/>
      <c r="F7" s="60"/>
      <c r="G7" s="60"/>
      <c r="H7" s="60"/>
      <c r="I7" s="60"/>
      <c r="J7" s="60"/>
      <c r="K7" s="60"/>
      <c r="L7" s="65"/>
      <c r="M7" s="23"/>
    </row>
    <row r="8" spans="1:13" ht="12.75">
      <c r="A8" s="67" t="s">
        <v>4</v>
      </c>
      <c r="B8" s="60"/>
      <c r="C8" s="60"/>
      <c r="D8" s="63"/>
      <c r="E8" s="63" t="s">
        <v>138</v>
      </c>
      <c r="F8" s="60"/>
      <c r="G8" s="61">
        <v>41285</v>
      </c>
      <c r="H8" s="60"/>
      <c r="I8" s="63" t="s">
        <v>156</v>
      </c>
      <c r="J8" s="63" t="s">
        <v>160</v>
      </c>
      <c r="K8" s="60"/>
      <c r="L8" s="65"/>
      <c r="M8" s="23"/>
    </row>
    <row r="9" spans="1:13" ht="12.75">
      <c r="A9" s="68"/>
      <c r="B9" s="62"/>
      <c r="C9" s="62"/>
      <c r="D9" s="62"/>
      <c r="E9" s="62"/>
      <c r="F9" s="62"/>
      <c r="G9" s="62"/>
      <c r="H9" s="62"/>
      <c r="I9" s="62"/>
      <c r="J9" s="62"/>
      <c r="K9" s="62"/>
      <c r="L9" s="66"/>
      <c r="M9" s="23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148</v>
      </c>
      <c r="H10" s="53" t="s">
        <v>150</v>
      </c>
      <c r="I10" s="54"/>
      <c r="J10" s="55"/>
      <c r="K10" s="53" t="s">
        <v>162</v>
      </c>
      <c r="L10" s="55"/>
      <c r="M10" s="24"/>
    </row>
    <row r="11" spans="1:13" ht="12.75">
      <c r="A11" s="2" t="s">
        <v>6</v>
      </c>
      <c r="B11" s="9" t="s">
        <v>42</v>
      </c>
      <c r="C11" s="9" t="s">
        <v>43</v>
      </c>
      <c r="D11" s="9" t="s">
        <v>88</v>
      </c>
      <c r="E11" s="9" t="s">
        <v>139</v>
      </c>
      <c r="F11" s="12" t="s">
        <v>147</v>
      </c>
      <c r="G11" s="16" t="s">
        <v>149</v>
      </c>
      <c r="H11" s="18" t="s">
        <v>151</v>
      </c>
      <c r="I11" s="19" t="s">
        <v>157</v>
      </c>
      <c r="J11" s="20" t="s">
        <v>161</v>
      </c>
      <c r="K11" s="18" t="s">
        <v>148</v>
      </c>
      <c r="L11" s="20" t="s">
        <v>161</v>
      </c>
      <c r="M11" s="24"/>
    </row>
    <row r="12" spans="1:12" ht="12.75">
      <c r="A12" s="3"/>
      <c r="B12" s="3"/>
      <c r="C12" s="10" t="s">
        <v>44</v>
      </c>
      <c r="D12" s="56" t="s">
        <v>89</v>
      </c>
      <c r="E12" s="57"/>
      <c r="F12" s="57"/>
      <c r="G12" s="57"/>
      <c r="H12" s="25">
        <f>SUM(H13:H15)</f>
        <v>0</v>
      </c>
      <c r="I12" s="25">
        <f>SUM(I13:I15)</f>
        <v>0</v>
      </c>
      <c r="J12" s="25">
        <f aca="true" t="shared" si="0" ref="J12:J57">H12+I12</f>
        <v>0</v>
      </c>
      <c r="K12" s="21"/>
      <c r="L12" s="25">
        <f>SUM(L13:L15)</f>
        <v>0</v>
      </c>
    </row>
    <row r="13" spans="1:12" ht="12.75">
      <c r="A13" s="4" t="s">
        <v>7</v>
      </c>
      <c r="B13" s="4"/>
      <c r="C13" s="4" t="s">
        <v>45</v>
      </c>
      <c r="D13" s="4" t="s">
        <v>90</v>
      </c>
      <c r="E13" s="4" t="s">
        <v>140</v>
      </c>
      <c r="F13" s="13">
        <v>5</v>
      </c>
      <c r="H13" s="13">
        <f>F13*G13*0</f>
        <v>0</v>
      </c>
      <c r="I13" s="13">
        <f>F13*G13*(1-0)</f>
        <v>0</v>
      </c>
      <c r="J13" s="13">
        <f t="shared" si="0"/>
        <v>0</v>
      </c>
      <c r="K13" s="13">
        <v>0</v>
      </c>
      <c r="L13" s="13">
        <f>F13*K13</f>
        <v>0</v>
      </c>
    </row>
    <row r="14" spans="1:12" ht="12.75">
      <c r="A14" s="4" t="s">
        <v>8</v>
      </c>
      <c r="B14" s="4"/>
      <c r="C14" s="4" t="s">
        <v>45</v>
      </c>
      <c r="D14" s="4" t="s">
        <v>91</v>
      </c>
      <c r="E14" s="4" t="s">
        <v>140</v>
      </c>
      <c r="F14" s="13">
        <v>3.5</v>
      </c>
      <c r="H14" s="13">
        <f>F14*G14*0</f>
        <v>0</v>
      </c>
      <c r="I14" s="13">
        <f>F14*G14*(1-0)</f>
        <v>0</v>
      </c>
      <c r="J14" s="13">
        <f t="shared" si="0"/>
        <v>0</v>
      </c>
      <c r="K14" s="13">
        <v>0</v>
      </c>
      <c r="L14" s="13">
        <f>F14*K14</f>
        <v>0</v>
      </c>
    </row>
    <row r="15" spans="1:12" ht="12.75">
      <c r="A15" s="4" t="s">
        <v>9</v>
      </c>
      <c r="B15" s="4"/>
      <c r="C15" s="4" t="s">
        <v>45</v>
      </c>
      <c r="D15" s="4" t="s">
        <v>92</v>
      </c>
      <c r="E15" s="4" t="s">
        <v>140</v>
      </c>
      <c r="F15" s="13">
        <v>7</v>
      </c>
      <c r="H15" s="13">
        <f>F15*G15*0</f>
        <v>0</v>
      </c>
      <c r="I15" s="13">
        <f>F15*G15*(1-0)</f>
        <v>0</v>
      </c>
      <c r="J15" s="13">
        <f t="shared" si="0"/>
        <v>0</v>
      </c>
      <c r="K15" s="13">
        <v>0</v>
      </c>
      <c r="L15" s="13">
        <f>F15*K15</f>
        <v>0</v>
      </c>
    </row>
    <row r="16" spans="1:12" ht="12.75">
      <c r="A16" s="5"/>
      <c r="B16" s="5"/>
      <c r="C16" s="11" t="s">
        <v>46</v>
      </c>
      <c r="D16" s="49" t="s">
        <v>93</v>
      </c>
      <c r="E16" s="50"/>
      <c r="F16" s="50"/>
      <c r="G16" s="50"/>
      <c r="H16" s="26">
        <f>SUM(H17:H17)</f>
        <v>0</v>
      </c>
      <c r="I16" s="26">
        <f>SUM(I17:I17)</f>
        <v>0</v>
      </c>
      <c r="J16" s="26">
        <f t="shared" si="0"/>
        <v>0</v>
      </c>
      <c r="K16" s="22"/>
      <c r="L16" s="26">
        <f>SUM(L17:L17)</f>
        <v>0</v>
      </c>
    </row>
    <row r="17" spans="1:12" ht="12.75">
      <c r="A17" s="4" t="s">
        <v>10</v>
      </c>
      <c r="B17" s="4"/>
      <c r="C17" s="4" t="s">
        <v>47</v>
      </c>
      <c r="D17" s="4" t="s">
        <v>94</v>
      </c>
      <c r="E17" s="4" t="s">
        <v>141</v>
      </c>
      <c r="F17" s="13">
        <v>1</v>
      </c>
      <c r="H17" s="13">
        <f>F17*G17*0</f>
        <v>0</v>
      </c>
      <c r="I17" s="13">
        <f>F17*G17*(1-0)</f>
        <v>0</v>
      </c>
      <c r="J17" s="13">
        <f t="shared" si="0"/>
        <v>0</v>
      </c>
      <c r="K17" s="13">
        <v>0</v>
      </c>
      <c r="L17" s="13">
        <f>F17*K17</f>
        <v>0</v>
      </c>
    </row>
    <row r="18" spans="1:12" ht="12.75">
      <c r="A18" s="5"/>
      <c r="B18" s="5"/>
      <c r="C18" s="11" t="s">
        <v>48</v>
      </c>
      <c r="D18" s="49" t="s">
        <v>95</v>
      </c>
      <c r="E18" s="50"/>
      <c r="F18" s="50"/>
      <c r="G18" s="50"/>
      <c r="H18" s="26">
        <f>SUM(H19:H29)</f>
        <v>0</v>
      </c>
      <c r="I18" s="26">
        <f>SUM(I19:I29)</f>
        <v>0</v>
      </c>
      <c r="J18" s="26">
        <f t="shared" si="0"/>
        <v>0</v>
      </c>
      <c r="K18" s="22"/>
      <c r="L18" s="26">
        <f>SUM(L19:L29)</f>
        <v>12.4077108</v>
      </c>
    </row>
    <row r="19" spans="1:12" ht="12.75">
      <c r="A19" s="4" t="s">
        <v>11</v>
      </c>
      <c r="B19" s="4"/>
      <c r="C19" s="4" t="s">
        <v>49</v>
      </c>
      <c r="D19" s="4" t="s">
        <v>96</v>
      </c>
      <c r="E19" s="4" t="s">
        <v>142</v>
      </c>
      <c r="F19" s="13">
        <v>84.05</v>
      </c>
      <c r="H19" s="13">
        <f>F19*G19*0.399200932245713</f>
        <v>0</v>
      </c>
      <c r="I19" s="13">
        <f>F19*G19*(1-0.399200932245713)</f>
        <v>0</v>
      </c>
      <c r="J19" s="13">
        <f t="shared" si="0"/>
        <v>0</v>
      </c>
      <c r="K19" s="13">
        <v>0.0001</v>
      </c>
      <c r="L19" s="13">
        <f aca="true" t="shared" si="1" ref="L19:L29">F19*K19</f>
        <v>0.008405</v>
      </c>
    </row>
    <row r="20" spans="1:12" ht="12.75">
      <c r="A20" s="4" t="s">
        <v>12</v>
      </c>
      <c r="B20" s="4"/>
      <c r="C20" s="4" t="s">
        <v>50</v>
      </c>
      <c r="D20" s="4" t="s">
        <v>97</v>
      </c>
      <c r="E20" s="4" t="s">
        <v>142</v>
      </c>
      <c r="F20" s="13">
        <v>69.37</v>
      </c>
      <c r="H20" s="13">
        <f>F20*G20*0.429316259223419</f>
        <v>0</v>
      </c>
      <c r="I20" s="13">
        <f>F20*G20*(1-0.429316259223419)</f>
        <v>0</v>
      </c>
      <c r="J20" s="13">
        <f t="shared" si="0"/>
        <v>0</v>
      </c>
      <c r="K20" s="13">
        <v>0.00968</v>
      </c>
      <c r="L20" s="13">
        <f t="shared" si="1"/>
        <v>0.6715016</v>
      </c>
    </row>
    <row r="21" spans="1:12" ht="12.75">
      <c r="A21" s="4" t="s">
        <v>13</v>
      </c>
      <c r="B21" s="4"/>
      <c r="C21" s="4" t="s">
        <v>50</v>
      </c>
      <c r="D21" s="4" t="s">
        <v>98</v>
      </c>
      <c r="E21" s="4" t="s">
        <v>142</v>
      </c>
      <c r="F21" s="13">
        <v>53.94</v>
      </c>
      <c r="H21" s="13">
        <f>F21*G21*0.429301745224719</f>
        <v>0</v>
      </c>
      <c r="I21" s="13">
        <f>F21*G21*(1-0.429301745224719)</f>
        <v>0</v>
      </c>
      <c r="J21" s="13">
        <f t="shared" si="0"/>
        <v>0</v>
      </c>
      <c r="K21" s="13">
        <v>0.00968</v>
      </c>
      <c r="L21" s="13">
        <f t="shared" si="1"/>
        <v>0.5221391999999999</v>
      </c>
    </row>
    <row r="22" spans="1:12" ht="12.75">
      <c r="A22" s="4" t="s">
        <v>14</v>
      </c>
      <c r="B22" s="4"/>
      <c r="C22" s="4" t="s">
        <v>50</v>
      </c>
      <c r="D22" s="4" t="s">
        <v>99</v>
      </c>
      <c r="E22" s="4" t="s">
        <v>142</v>
      </c>
      <c r="F22" s="13">
        <v>593.61</v>
      </c>
      <c r="H22" s="13">
        <f>F22*G22*0.429317839291283</f>
        <v>0</v>
      </c>
      <c r="I22" s="13">
        <f>F22*G22*(1-0.429317839291283)</f>
        <v>0</v>
      </c>
      <c r="J22" s="13">
        <f t="shared" si="0"/>
        <v>0</v>
      </c>
      <c r="K22" s="13">
        <v>0.00968</v>
      </c>
      <c r="L22" s="13">
        <f t="shared" si="1"/>
        <v>5.7461448</v>
      </c>
    </row>
    <row r="23" spans="1:12" ht="12.75">
      <c r="A23" s="4" t="s">
        <v>15</v>
      </c>
      <c r="B23" s="4"/>
      <c r="C23" s="4" t="s">
        <v>51</v>
      </c>
      <c r="D23" s="4" t="s">
        <v>100</v>
      </c>
      <c r="E23" s="4" t="s">
        <v>142</v>
      </c>
      <c r="F23" s="13">
        <v>34.04</v>
      </c>
      <c r="H23" s="13">
        <f>F23*G23*0.0908772434822767</f>
        <v>0</v>
      </c>
      <c r="I23" s="13">
        <f>F23*G23*(1-0.0908772434822767)</f>
        <v>0</v>
      </c>
      <c r="J23" s="13">
        <f t="shared" si="0"/>
        <v>0</v>
      </c>
      <c r="K23" s="13">
        <v>0.02475</v>
      </c>
      <c r="L23" s="13">
        <f t="shared" si="1"/>
        <v>0.8424900000000001</v>
      </c>
    </row>
    <row r="24" spans="1:12" ht="12.75">
      <c r="A24" s="4" t="s">
        <v>16</v>
      </c>
      <c r="B24" s="4"/>
      <c r="C24" s="4" t="s">
        <v>52</v>
      </c>
      <c r="D24" s="4" t="s">
        <v>101</v>
      </c>
      <c r="E24" s="4" t="s">
        <v>142</v>
      </c>
      <c r="F24" s="13">
        <v>34.04</v>
      </c>
      <c r="H24" s="13">
        <f>F24*G24*0.325192556663266</f>
        <v>0</v>
      </c>
      <c r="I24" s="13">
        <f>F24*G24*(1-0.325192556663266)</f>
        <v>0</v>
      </c>
      <c r="J24" s="13">
        <f t="shared" si="0"/>
        <v>0</v>
      </c>
      <c r="K24" s="13">
        <v>0.00361</v>
      </c>
      <c r="L24" s="13">
        <f t="shared" si="1"/>
        <v>0.12288439999999999</v>
      </c>
    </row>
    <row r="25" spans="1:12" ht="12.75">
      <c r="A25" s="4" t="s">
        <v>17</v>
      </c>
      <c r="B25" s="4"/>
      <c r="C25" s="4" t="s">
        <v>53</v>
      </c>
      <c r="D25" s="4" t="s">
        <v>102</v>
      </c>
      <c r="E25" s="4" t="s">
        <v>142</v>
      </c>
      <c r="F25" s="13">
        <v>78.54</v>
      </c>
      <c r="H25" s="13">
        <f>F25*G25*0.451165535901077</f>
        <v>0</v>
      </c>
      <c r="I25" s="13">
        <f>F25*G25*(1-0.451165535901077)</f>
        <v>0</v>
      </c>
      <c r="J25" s="13">
        <f t="shared" si="0"/>
        <v>0</v>
      </c>
      <c r="K25" s="13">
        <v>0.00104</v>
      </c>
      <c r="L25" s="13">
        <f t="shared" si="1"/>
        <v>0.0816816</v>
      </c>
    </row>
    <row r="26" spans="1:12" ht="12.75">
      <c r="A26" s="4" t="s">
        <v>18</v>
      </c>
      <c r="B26" s="4"/>
      <c r="C26" s="4" t="s">
        <v>54</v>
      </c>
      <c r="D26" s="4" t="s">
        <v>103</v>
      </c>
      <c r="E26" s="4" t="s">
        <v>142</v>
      </c>
      <c r="F26" s="13">
        <v>78.54</v>
      </c>
      <c r="H26" s="13">
        <f>F26*G26*0.58655223016307</f>
        <v>0</v>
      </c>
      <c r="I26" s="13">
        <f>F26*G26*(1-0.58655223016307)</f>
        <v>0</v>
      </c>
      <c r="J26" s="13">
        <f t="shared" si="0"/>
        <v>0</v>
      </c>
      <c r="K26" s="13">
        <v>0.00293</v>
      </c>
      <c r="L26" s="13">
        <f t="shared" si="1"/>
        <v>0.2301222</v>
      </c>
    </row>
    <row r="27" spans="1:12" ht="12.75">
      <c r="A27" s="4" t="s">
        <v>19</v>
      </c>
      <c r="B27" s="4"/>
      <c r="C27" s="4" t="s">
        <v>55</v>
      </c>
      <c r="D27" s="4" t="s">
        <v>104</v>
      </c>
      <c r="E27" s="4" t="s">
        <v>142</v>
      </c>
      <c r="F27" s="13">
        <v>78.54</v>
      </c>
      <c r="H27" s="13">
        <f>F27*G27*0.194935643233391</f>
        <v>0</v>
      </c>
      <c r="I27" s="13">
        <f>F27*G27*(1-0.194935643233391)</f>
        <v>0</v>
      </c>
      <c r="J27" s="13">
        <f t="shared" si="0"/>
        <v>0</v>
      </c>
      <c r="K27" s="13">
        <v>0.053</v>
      </c>
      <c r="L27" s="13">
        <f t="shared" si="1"/>
        <v>4.16262</v>
      </c>
    </row>
    <row r="28" spans="1:12" ht="12.75">
      <c r="A28" s="4" t="s">
        <v>20</v>
      </c>
      <c r="B28" s="4"/>
      <c r="C28" s="4" t="s">
        <v>56</v>
      </c>
      <c r="D28" s="4" t="s">
        <v>105</v>
      </c>
      <c r="E28" s="4" t="s">
        <v>143</v>
      </c>
      <c r="F28" s="13">
        <v>100</v>
      </c>
      <c r="H28" s="13">
        <f>F28*G28*0.167499569188351</f>
        <v>0</v>
      </c>
      <c r="I28" s="13">
        <f>F28*G28*(1-0.167499569188351)</f>
        <v>0</v>
      </c>
      <c r="J28" s="13">
        <f t="shared" si="0"/>
        <v>0</v>
      </c>
      <c r="K28" s="13">
        <v>1E-05</v>
      </c>
      <c r="L28" s="13">
        <f t="shared" si="1"/>
        <v>0.001</v>
      </c>
    </row>
    <row r="29" spans="1:12" ht="12.75">
      <c r="A29" s="4" t="s">
        <v>21</v>
      </c>
      <c r="B29" s="4"/>
      <c r="C29" s="4" t="s">
        <v>57</v>
      </c>
      <c r="D29" s="4" t="s">
        <v>106</v>
      </c>
      <c r="E29" s="4" t="s">
        <v>142</v>
      </c>
      <c r="F29" s="13">
        <v>34.04</v>
      </c>
      <c r="H29" s="13">
        <f>F29*G29*1</f>
        <v>0</v>
      </c>
      <c r="I29" s="13">
        <f>F29*G29*(1-1)</f>
        <v>0</v>
      </c>
      <c r="J29" s="13">
        <f t="shared" si="0"/>
        <v>0</v>
      </c>
      <c r="K29" s="13">
        <v>0.00055</v>
      </c>
      <c r="L29" s="13">
        <f t="shared" si="1"/>
        <v>0.018722</v>
      </c>
    </row>
    <row r="30" spans="1:12" ht="12.75">
      <c r="A30" s="5"/>
      <c r="B30" s="5"/>
      <c r="C30" s="11" t="s">
        <v>58</v>
      </c>
      <c r="D30" s="49" t="s">
        <v>107</v>
      </c>
      <c r="E30" s="50"/>
      <c r="F30" s="50"/>
      <c r="G30" s="50"/>
      <c r="H30" s="26">
        <f>SUM(H31:H33)</f>
        <v>0</v>
      </c>
      <c r="I30" s="26">
        <f>SUM(I31:I33)</f>
        <v>0</v>
      </c>
      <c r="J30" s="26">
        <f t="shared" si="0"/>
        <v>0</v>
      </c>
      <c r="K30" s="22"/>
      <c r="L30" s="26">
        <f>SUM(L31:L33)</f>
        <v>1.7557600000000002</v>
      </c>
    </row>
    <row r="31" spans="1:12" ht="12.75">
      <c r="A31" s="4" t="s">
        <v>22</v>
      </c>
      <c r="B31" s="4"/>
      <c r="C31" s="4" t="s">
        <v>59</v>
      </c>
      <c r="D31" s="4" t="s">
        <v>108</v>
      </c>
      <c r="E31" s="4" t="s">
        <v>142</v>
      </c>
      <c r="F31" s="13">
        <v>344.27</v>
      </c>
      <c r="H31" s="13">
        <f>F31*G31*0</f>
        <v>0</v>
      </c>
      <c r="I31" s="13">
        <f>F31*G31*(1-0)</f>
        <v>0</v>
      </c>
      <c r="J31" s="13">
        <f t="shared" si="0"/>
        <v>0</v>
      </c>
      <c r="K31" s="13">
        <v>0</v>
      </c>
      <c r="L31" s="13">
        <f>F31*K31</f>
        <v>0</v>
      </c>
    </row>
    <row r="32" spans="1:12" ht="12.75">
      <c r="A32" s="4" t="s">
        <v>23</v>
      </c>
      <c r="B32" s="4"/>
      <c r="C32" s="4" t="s">
        <v>60</v>
      </c>
      <c r="D32" s="4" t="s">
        <v>109</v>
      </c>
      <c r="E32" s="4" t="s">
        <v>142</v>
      </c>
      <c r="F32" s="13">
        <v>344.27</v>
      </c>
      <c r="H32" s="13">
        <f>F32*G32*0</f>
        <v>0</v>
      </c>
      <c r="I32" s="13">
        <f>F32*G32*(1-0)</f>
        <v>0</v>
      </c>
      <c r="J32" s="13">
        <f t="shared" si="0"/>
        <v>0</v>
      </c>
      <c r="K32" s="13">
        <v>0</v>
      </c>
      <c r="L32" s="13">
        <f>F32*K32</f>
        <v>0</v>
      </c>
    </row>
    <row r="33" spans="1:12" ht="12.75">
      <c r="A33" s="4" t="s">
        <v>24</v>
      </c>
      <c r="B33" s="4"/>
      <c r="C33" s="4" t="s">
        <v>61</v>
      </c>
      <c r="D33" s="4" t="s">
        <v>110</v>
      </c>
      <c r="E33" s="4" t="s">
        <v>144</v>
      </c>
      <c r="F33" s="13">
        <v>103.28</v>
      </c>
      <c r="H33" s="13">
        <f>F33*G33*1</f>
        <v>0</v>
      </c>
      <c r="I33" s="13">
        <f>F33*G33*(1-1)</f>
        <v>0</v>
      </c>
      <c r="J33" s="13">
        <f t="shared" si="0"/>
        <v>0</v>
      </c>
      <c r="K33" s="13">
        <v>0.017</v>
      </c>
      <c r="L33" s="13">
        <f>F33*K33</f>
        <v>1.7557600000000002</v>
      </c>
    </row>
    <row r="34" spans="1:12" ht="12.75">
      <c r="A34" s="5"/>
      <c r="B34" s="5"/>
      <c r="C34" s="11" t="s">
        <v>62</v>
      </c>
      <c r="D34" s="49" t="s">
        <v>111</v>
      </c>
      <c r="E34" s="50"/>
      <c r="F34" s="50"/>
      <c r="G34" s="50"/>
      <c r="H34" s="26">
        <f>SUM(H35:H39)</f>
        <v>0</v>
      </c>
      <c r="I34" s="26">
        <f>SUM(I35:I39)</f>
        <v>0</v>
      </c>
      <c r="J34" s="26">
        <f t="shared" si="0"/>
        <v>0</v>
      </c>
      <c r="K34" s="22"/>
      <c r="L34" s="26">
        <f>SUM(L35:L39)</f>
        <v>0.341232</v>
      </c>
    </row>
    <row r="35" spans="1:12" ht="12.75">
      <c r="A35" s="4" t="s">
        <v>25</v>
      </c>
      <c r="B35" s="4"/>
      <c r="C35" s="4" t="s">
        <v>63</v>
      </c>
      <c r="D35" s="4" t="s">
        <v>112</v>
      </c>
      <c r="E35" s="4" t="s">
        <v>145</v>
      </c>
      <c r="F35" s="13">
        <v>38.7</v>
      </c>
      <c r="H35" s="13">
        <f>F35*G35*0</f>
        <v>0</v>
      </c>
      <c r="I35" s="13">
        <f>F35*G35*(1-0)</f>
        <v>0</v>
      </c>
      <c r="J35" s="13">
        <f t="shared" si="0"/>
        <v>0</v>
      </c>
      <c r="K35" s="13">
        <v>0.00135</v>
      </c>
      <c r="L35" s="13">
        <f>F35*K35</f>
        <v>0.05224500000000001</v>
      </c>
    </row>
    <row r="36" spans="1:12" ht="12.75">
      <c r="A36" s="4" t="s">
        <v>26</v>
      </c>
      <c r="B36" s="4"/>
      <c r="C36" s="4" t="s">
        <v>64</v>
      </c>
      <c r="D36" s="4" t="s">
        <v>113</v>
      </c>
      <c r="E36" s="4" t="s">
        <v>145</v>
      </c>
      <c r="F36" s="13">
        <v>48</v>
      </c>
      <c r="H36" s="13">
        <f>F36*G36*0</f>
        <v>0</v>
      </c>
      <c r="I36" s="13">
        <f>F36*G36*(1-0)</f>
        <v>0</v>
      </c>
      <c r="J36" s="13">
        <f t="shared" si="0"/>
        <v>0</v>
      </c>
      <c r="K36" s="13">
        <v>0.00226</v>
      </c>
      <c r="L36" s="13">
        <f>F36*K36</f>
        <v>0.10848</v>
      </c>
    </row>
    <row r="37" spans="1:12" ht="12.75">
      <c r="A37" s="4" t="s">
        <v>27</v>
      </c>
      <c r="B37" s="4"/>
      <c r="C37" s="4" t="s">
        <v>65</v>
      </c>
      <c r="D37" s="4" t="s">
        <v>114</v>
      </c>
      <c r="E37" s="4" t="s">
        <v>145</v>
      </c>
      <c r="F37" s="13">
        <v>48</v>
      </c>
      <c r="H37" s="13">
        <f>F37*G37*0.150088207355136</f>
        <v>0</v>
      </c>
      <c r="I37" s="13">
        <f>F37*G37*(1-0.150088207355136)</f>
        <v>0</v>
      </c>
      <c r="J37" s="13">
        <f t="shared" si="0"/>
        <v>0</v>
      </c>
      <c r="K37" s="13">
        <v>6E-05</v>
      </c>
      <c r="L37" s="13">
        <f>F37*K37</f>
        <v>0.00288</v>
      </c>
    </row>
    <row r="38" spans="1:12" ht="12.75">
      <c r="A38" s="4" t="s">
        <v>28</v>
      </c>
      <c r="B38" s="4"/>
      <c r="C38" s="4" t="s">
        <v>66</v>
      </c>
      <c r="D38" s="4" t="s">
        <v>115</v>
      </c>
      <c r="E38" s="4" t="s">
        <v>145</v>
      </c>
      <c r="F38" s="13">
        <v>38.7</v>
      </c>
      <c r="H38" s="13">
        <f>F38*G38*0.520800960815357</f>
        <v>0</v>
      </c>
      <c r="I38" s="13">
        <f>F38*G38*(1-0.520800960815357)</f>
        <v>0</v>
      </c>
      <c r="J38" s="13">
        <f t="shared" si="0"/>
        <v>0</v>
      </c>
      <c r="K38" s="13">
        <v>0.00197</v>
      </c>
      <c r="L38" s="13">
        <f>F38*K38</f>
        <v>0.076239</v>
      </c>
    </row>
    <row r="39" spans="1:12" ht="12.75">
      <c r="A39" s="4" t="s">
        <v>29</v>
      </c>
      <c r="B39" s="4"/>
      <c r="C39" s="4" t="s">
        <v>67</v>
      </c>
      <c r="D39" s="4" t="s">
        <v>116</v>
      </c>
      <c r="E39" s="4" t="s">
        <v>145</v>
      </c>
      <c r="F39" s="13">
        <v>71.4</v>
      </c>
      <c r="H39" s="13">
        <f>F39*G39*0</f>
        <v>0</v>
      </c>
      <c r="I39" s="13">
        <f>F39*G39*(1-0)</f>
        <v>0</v>
      </c>
      <c r="J39" s="13">
        <f t="shared" si="0"/>
        <v>0</v>
      </c>
      <c r="K39" s="13">
        <v>0.00142</v>
      </c>
      <c r="L39" s="13">
        <f>F39*K39</f>
        <v>0.101388</v>
      </c>
    </row>
    <row r="40" spans="1:12" ht="12.75">
      <c r="A40" s="5"/>
      <c r="B40" s="5"/>
      <c r="C40" s="11" t="s">
        <v>68</v>
      </c>
      <c r="D40" s="49" t="s">
        <v>117</v>
      </c>
      <c r="E40" s="50"/>
      <c r="F40" s="50"/>
      <c r="G40" s="50"/>
      <c r="H40" s="26">
        <f>SUM(H41:H43)</f>
        <v>0</v>
      </c>
      <c r="I40" s="26">
        <f>SUM(I41:I43)</f>
        <v>0</v>
      </c>
      <c r="J40" s="26">
        <f t="shared" si="0"/>
        <v>0</v>
      </c>
      <c r="K40" s="22"/>
      <c r="L40" s="26">
        <f>SUM(L41:L43)</f>
        <v>45.8228406</v>
      </c>
    </row>
    <row r="41" spans="1:12" ht="12.75">
      <c r="A41" s="4" t="s">
        <v>30</v>
      </c>
      <c r="B41" s="4"/>
      <c r="C41" s="4" t="s">
        <v>69</v>
      </c>
      <c r="D41" s="4" t="s">
        <v>118</v>
      </c>
      <c r="E41" s="4" t="s">
        <v>142</v>
      </c>
      <c r="F41" s="13">
        <v>1040.01</v>
      </c>
      <c r="H41" s="13">
        <f>F41*G41*0.00100501541345754</f>
        <v>0</v>
      </c>
      <c r="I41" s="13">
        <f>F41*G41*(1-0.00100501541345754)</f>
        <v>0</v>
      </c>
      <c r="J41" s="13">
        <f t="shared" si="0"/>
        <v>0</v>
      </c>
      <c r="K41" s="13">
        <v>0.04406</v>
      </c>
      <c r="L41" s="13">
        <f>F41*K41</f>
        <v>45.8228406</v>
      </c>
    </row>
    <row r="42" spans="1:12" ht="12.75">
      <c r="A42" s="4" t="s">
        <v>31</v>
      </c>
      <c r="B42" s="4"/>
      <c r="C42" s="4" t="s">
        <v>70</v>
      </c>
      <c r="D42" s="4" t="s">
        <v>119</v>
      </c>
      <c r="E42" s="4" t="s">
        <v>142</v>
      </c>
      <c r="F42" s="13">
        <v>2080.02</v>
      </c>
      <c r="H42" s="13">
        <f>F42*G42*0.955410907736649</f>
        <v>0</v>
      </c>
      <c r="I42" s="13">
        <f>F42*G42*(1-0.955410907736649)</f>
        <v>0</v>
      </c>
      <c r="J42" s="13">
        <f t="shared" si="0"/>
        <v>0</v>
      </c>
      <c r="K42" s="13">
        <v>0</v>
      </c>
      <c r="L42" s="13">
        <f>F42*K42</f>
        <v>0</v>
      </c>
    </row>
    <row r="43" spans="1:12" ht="12.75">
      <c r="A43" s="4" t="s">
        <v>32</v>
      </c>
      <c r="B43" s="4"/>
      <c r="C43" s="4" t="s">
        <v>71</v>
      </c>
      <c r="D43" s="4" t="s">
        <v>120</v>
      </c>
      <c r="E43" s="4" t="s">
        <v>142</v>
      </c>
      <c r="F43" s="13">
        <v>1040.01</v>
      </c>
      <c r="H43" s="13">
        <f>F43*G43*0</f>
        <v>0</v>
      </c>
      <c r="I43" s="13">
        <f>F43*G43*(1-0)</f>
        <v>0</v>
      </c>
      <c r="J43" s="13">
        <f t="shared" si="0"/>
        <v>0</v>
      </c>
      <c r="K43" s="13">
        <v>0</v>
      </c>
      <c r="L43" s="13">
        <f>F43*K43</f>
        <v>0</v>
      </c>
    </row>
    <row r="44" spans="1:12" ht="12.75">
      <c r="A44" s="5"/>
      <c r="B44" s="5"/>
      <c r="C44" s="11" t="s">
        <v>72</v>
      </c>
      <c r="D44" s="49" t="s">
        <v>121</v>
      </c>
      <c r="E44" s="50"/>
      <c r="F44" s="50"/>
      <c r="G44" s="50"/>
      <c r="H44" s="26">
        <f>SUM(H45:H45)</f>
        <v>0</v>
      </c>
      <c r="I44" s="26">
        <f>SUM(I45:I45)</f>
        <v>0</v>
      </c>
      <c r="J44" s="26">
        <f t="shared" si="0"/>
        <v>0</v>
      </c>
      <c r="K44" s="22"/>
      <c r="L44" s="26">
        <f>SUM(L45:L45)</f>
        <v>0.32472000000000006</v>
      </c>
    </row>
    <row r="45" spans="1:12" ht="12.75">
      <c r="A45" s="4" t="s">
        <v>33</v>
      </c>
      <c r="B45" s="4"/>
      <c r="C45" s="4" t="s">
        <v>73</v>
      </c>
      <c r="D45" s="4" t="s">
        <v>122</v>
      </c>
      <c r="E45" s="4" t="s">
        <v>142</v>
      </c>
      <c r="F45" s="13">
        <v>158.4</v>
      </c>
      <c r="H45" s="13">
        <f>F45*G45*0.0172867085227301</f>
        <v>0</v>
      </c>
      <c r="I45" s="13">
        <f>F45*G45*(1-0.0172867085227301)</f>
        <v>0</v>
      </c>
      <c r="J45" s="13">
        <f t="shared" si="0"/>
        <v>0</v>
      </c>
      <c r="K45" s="13">
        <v>0.00205</v>
      </c>
      <c r="L45" s="13">
        <f>F45*K45</f>
        <v>0.32472000000000006</v>
      </c>
    </row>
    <row r="46" spans="1:12" ht="12.75">
      <c r="A46" s="5"/>
      <c r="B46" s="5"/>
      <c r="C46" s="11" t="s">
        <v>74</v>
      </c>
      <c r="D46" s="49" t="s">
        <v>123</v>
      </c>
      <c r="E46" s="50"/>
      <c r="F46" s="50"/>
      <c r="G46" s="50"/>
      <c r="H46" s="26">
        <f>SUM(H47:H47)</f>
        <v>0</v>
      </c>
      <c r="I46" s="26">
        <f>SUM(I47:I47)</f>
        <v>0</v>
      </c>
      <c r="J46" s="26">
        <f t="shared" si="0"/>
        <v>0</v>
      </c>
      <c r="K46" s="22"/>
      <c r="L46" s="26">
        <f>SUM(L47:L47)</f>
        <v>4.3271999999999995</v>
      </c>
    </row>
    <row r="47" spans="1:12" ht="12.75">
      <c r="A47" s="4" t="s">
        <v>34</v>
      </c>
      <c r="B47" s="4"/>
      <c r="C47" s="4" t="s">
        <v>75</v>
      </c>
      <c r="D47" s="4" t="s">
        <v>124</v>
      </c>
      <c r="E47" s="4" t="s">
        <v>142</v>
      </c>
      <c r="F47" s="13">
        <v>24.04</v>
      </c>
      <c r="H47" s="13">
        <f>F47*G47*0</f>
        <v>0</v>
      </c>
      <c r="I47" s="13">
        <f>F47*G47*(1-0)</f>
        <v>0</v>
      </c>
      <c r="J47" s="13">
        <f t="shared" si="0"/>
        <v>0</v>
      </c>
      <c r="K47" s="13">
        <v>0.18</v>
      </c>
      <c r="L47" s="13">
        <f>F47*K47</f>
        <v>4.3271999999999995</v>
      </c>
    </row>
    <row r="48" spans="1:12" ht="12.75">
      <c r="A48" s="5"/>
      <c r="B48" s="5"/>
      <c r="C48" s="11" t="s">
        <v>76</v>
      </c>
      <c r="D48" s="49" t="s">
        <v>125</v>
      </c>
      <c r="E48" s="50"/>
      <c r="F48" s="50"/>
      <c r="G48" s="50"/>
      <c r="H48" s="26">
        <f>SUM(H49:H49)</f>
        <v>0</v>
      </c>
      <c r="I48" s="26">
        <f>SUM(I49:I49)</f>
        <v>0</v>
      </c>
      <c r="J48" s="26">
        <f t="shared" si="0"/>
        <v>0</v>
      </c>
      <c r="K48" s="22"/>
      <c r="L48" s="26">
        <f>SUM(L49:L49)</f>
        <v>0</v>
      </c>
    </row>
    <row r="49" spans="1:12" ht="12.75">
      <c r="A49" s="4" t="s">
        <v>35</v>
      </c>
      <c r="B49" s="4"/>
      <c r="C49" s="4" t="s">
        <v>77</v>
      </c>
      <c r="D49" s="4" t="s">
        <v>126</v>
      </c>
      <c r="E49" s="4" t="s">
        <v>146</v>
      </c>
      <c r="F49" s="13">
        <v>60.652</v>
      </c>
      <c r="H49" s="13">
        <f>F49*G49*0</f>
        <v>0</v>
      </c>
      <c r="I49" s="13">
        <f>F49*G49*(1-0)</f>
        <v>0</v>
      </c>
      <c r="J49" s="13">
        <f t="shared" si="0"/>
        <v>0</v>
      </c>
      <c r="K49" s="13">
        <v>0</v>
      </c>
      <c r="L49" s="13">
        <f>F49*K49</f>
        <v>0</v>
      </c>
    </row>
    <row r="50" spans="1:12" ht="12.75">
      <c r="A50" s="5"/>
      <c r="B50" s="5"/>
      <c r="C50" s="11" t="s">
        <v>78</v>
      </c>
      <c r="D50" s="49" t="s">
        <v>127</v>
      </c>
      <c r="E50" s="50"/>
      <c r="F50" s="50"/>
      <c r="G50" s="50"/>
      <c r="H50" s="26">
        <f>SUM(H51:H52)</f>
        <v>0</v>
      </c>
      <c r="I50" s="26">
        <f>SUM(I51:I52)</f>
        <v>0</v>
      </c>
      <c r="J50" s="26">
        <f t="shared" si="0"/>
        <v>0</v>
      </c>
      <c r="K50" s="22"/>
      <c r="L50" s="26">
        <f>SUM(L51:L52)</f>
        <v>0</v>
      </c>
    </row>
    <row r="51" spans="1:12" ht="12.75">
      <c r="A51" s="4" t="s">
        <v>36</v>
      </c>
      <c r="B51" s="4"/>
      <c r="C51" s="4" t="s">
        <v>79</v>
      </c>
      <c r="D51" s="4" t="s">
        <v>128</v>
      </c>
      <c r="E51" s="4" t="s">
        <v>140</v>
      </c>
      <c r="F51" s="13">
        <v>5.6</v>
      </c>
      <c r="H51" s="13">
        <f>F51*G51*0</f>
        <v>0</v>
      </c>
      <c r="I51" s="13">
        <f>F51*G51*(1-0)</f>
        <v>0</v>
      </c>
      <c r="J51" s="13">
        <f t="shared" si="0"/>
        <v>0</v>
      </c>
      <c r="K51" s="13">
        <v>0</v>
      </c>
      <c r="L51" s="13">
        <f>F51*K51</f>
        <v>0</v>
      </c>
    </row>
    <row r="52" spans="1:12" ht="12.75">
      <c r="A52" s="4" t="s">
        <v>37</v>
      </c>
      <c r="B52" s="4"/>
      <c r="C52" s="4" t="s">
        <v>79</v>
      </c>
      <c r="D52" s="4" t="s">
        <v>129</v>
      </c>
      <c r="E52" s="4" t="s">
        <v>140</v>
      </c>
      <c r="F52" s="13">
        <v>19</v>
      </c>
      <c r="H52" s="13">
        <f>F52*G52*0</f>
        <v>0</v>
      </c>
      <c r="I52" s="13">
        <f>F52*G52*(1-0)</f>
        <v>0</v>
      </c>
      <c r="J52" s="13">
        <f t="shared" si="0"/>
        <v>0</v>
      </c>
      <c r="K52" s="13">
        <v>0</v>
      </c>
      <c r="L52" s="13">
        <f>F52*K52</f>
        <v>0</v>
      </c>
    </row>
    <row r="53" spans="1:12" ht="12.75">
      <c r="A53" s="5"/>
      <c r="B53" s="5"/>
      <c r="C53" s="11" t="s">
        <v>80</v>
      </c>
      <c r="D53" s="49" t="s">
        <v>130</v>
      </c>
      <c r="E53" s="50"/>
      <c r="F53" s="50"/>
      <c r="G53" s="50"/>
      <c r="H53" s="26">
        <f>SUM(H54:H57)</f>
        <v>0</v>
      </c>
      <c r="I53" s="26">
        <f>SUM(I54:I57)</f>
        <v>0</v>
      </c>
      <c r="J53" s="26">
        <f t="shared" si="0"/>
        <v>0</v>
      </c>
      <c r="K53" s="22"/>
      <c r="L53" s="26">
        <f>SUM(L54:L57)</f>
        <v>0</v>
      </c>
    </row>
    <row r="54" spans="1:12" ht="12.75">
      <c r="A54" s="4" t="s">
        <v>38</v>
      </c>
      <c r="B54" s="4"/>
      <c r="C54" s="4" t="s">
        <v>81</v>
      </c>
      <c r="D54" s="4" t="s">
        <v>131</v>
      </c>
      <c r="E54" s="4" t="s">
        <v>146</v>
      </c>
      <c r="F54" s="13">
        <v>4.33</v>
      </c>
      <c r="H54" s="13">
        <f>F54*G54*0</f>
        <v>0</v>
      </c>
      <c r="I54" s="13">
        <f>F54*G54*(1-0)</f>
        <v>0</v>
      </c>
      <c r="J54" s="13">
        <f t="shared" si="0"/>
        <v>0</v>
      </c>
      <c r="K54" s="13">
        <v>0</v>
      </c>
      <c r="L54" s="13">
        <f>F54*K54</f>
        <v>0</v>
      </c>
    </row>
    <row r="55" spans="1:12" ht="12.75">
      <c r="A55" s="4" t="s">
        <v>39</v>
      </c>
      <c r="B55" s="4"/>
      <c r="C55" s="4" t="s">
        <v>82</v>
      </c>
      <c r="D55" s="4" t="s">
        <v>132</v>
      </c>
      <c r="E55" s="4" t="s">
        <v>146</v>
      </c>
      <c r="F55" s="13">
        <v>4.33</v>
      </c>
      <c r="H55" s="13">
        <f>F55*G55*0</f>
        <v>0</v>
      </c>
      <c r="I55" s="13">
        <f>F55*G55*(1-0)</f>
        <v>0</v>
      </c>
      <c r="J55" s="13">
        <f t="shared" si="0"/>
        <v>0</v>
      </c>
      <c r="K55" s="13">
        <v>0</v>
      </c>
      <c r="L55" s="13">
        <f>F55*K55</f>
        <v>0</v>
      </c>
    </row>
    <row r="56" spans="1:12" ht="12.75">
      <c r="A56" s="4" t="s">
        <v>40</v>
      </c>
      <c r="B56" s="4"/>
      <c r="C56" s="4" t="s">
        <v>83</v>
      </c>
      <c r="D56" s="4" t="s">
        <v>133</v>
      </c>
      <c r="E56" s="4" t="s">
        <v>146</v>
      </c>
      <c r="F56" s="13">
        <v>4.33</v>
      </c>
      <c r="H56" s="13">
        <f>F56*G56*0</f>
        <v>0</v>
      </c>
      <c r="I56" s="13">
        <f>F56*G56*(1-0)</f>
        <v>0</v>
      </c>
      <c r="J56" s="13">
        <f t="shared" si="0"/>
        <v>0</v>
      </c>
      <c r="K56" s="13">
        <v>0</v>
      </c>
      <c r="L56" s="13">
        <f>F56*K56</f>
        <v>0</v>
      </c>
    </row>
    <row r="57" spans="1:12" ht="12.75">
      <c r="A57" s="6" t="s">
        <v>41</v>
      </c>
      <c r="B57" s="6"/>
      <c r="C57" s="6" t="s">
        <v>84</v>
      </c>
      <c r="D57" s="6" t="s">
        <v>134</v>
      </c>
      <c r="E57" s="6" t="s">
        <v>146</v>
      </c>
      <c r="F57" s="14">
        <v>4.33</v>
      </c>
      <c r="G57" s="17"/>
      <c r="H57" s="14">
        <f>F57*G57*0</f>
        <v>0</v>
      </c>
      <c r="I57" s="14">
        <f>F57*G57*(1-0)</f>
        <v>0</v>
      </c>
      <c r="J57" s="14">
        <f t="shared" si="0"/>
        <v>0</v>
      </c>
      <c r="K57" s="14">
        <v>0</v>
      </c>
      <c r="L57" s="14">
        <f>F57*K57</f>
        <v>0</v>
      </c>
    </row>
    <row r="58" spans="1:12" ht="12.75">
      <c r="A58" s="7"/>
      <c r="B58" s="7"/>
      <c r="C58" s="7"/>
      <c r="D58" s="7"/>
      <c r="E58" s="7"/>
      <c r="F58" s="7"/>
      <c r="G58" s="7"/>
      <c r="H58" s="51" t="s">
        <v>152</v>
      </c>
      <c r="I58" s="52"/>
      <c r="J58" s="27">
        <f>J12+J16+J18+J30+J34+J40+J44+J46+J48+J50+J53</f>
        <v>0</v>
      </c>
      <c r="K58" s="7"/>
      <c r="L58" s="7"/>
    </row>
  </sheetData>
  <sheetProtection/>
  <mergeCells count="39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6:G16"/>
    <mergeCell ref="D18:G18"/>
    <mergeCell ref="D30:G30"/>
    <mergeCell ref="D34:G34"/>
    <mergeCell ref="D40:G40"/>
    <mergeCell ref="D53:G53"/>
    <mergeCell ref="H58:I58"/>
    <mergeCell ref="D44:G44"/>
    <mergeCell ref="D46:G46"/>
    <mergeCell ref="D48:G48"/>
    <mergeCell ref="D50:G5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2" width="13.28125" style="0" customWidth="1"/>
    <col min="3" max="3" width="33.421875" style="0" customWidth="1"/>
    <col min="4" max="4" width="17.7109375" style="0" customWidth="1"/>
    <col min="5" max="6" width="16.7109375" style="0" customWidth="1"/>
    <col min="7" max="7" width="15.7109375" style="0" customWidth="1"/>
  </cols>
  <sheetData>
    <row r="1" spans="1:7" ht="18.75" customHeight="1">
      <c r="A1" s="70" t="s">
        <v>163</v>
      </c>
      <c r="B1" s="71"/>
      <c r="C1" s="71"/>
      <c r="D1" s="71"/>
      <c r="E1" s="71"/>
      <c r="F1" s="71"/>
      <c r="G1" s="17"/>
    </row>
    <row r="2" spans="1:8" ht="12.75">
      <c r="A2" s="72" t="s">
        <v>1</v>
      </c>
      <c r="B2" s="51" t="s">
        <v>85</v>
      </c>
      <c r="C2" s="52"/>
      <c r="D2" s="58" t="s">
        <v>153</v>
      </c>
      <c r="E2" s="58" t="s">
        <v>158</v>
      </c>
      <c r="F2" s="59"/>
      <c r="G2" s="64"/>
      <c r="H2" s="23"/>
    </row>
    <row r="3" spans="1:8" ht="12.75">
      <c r="A3" s="73"/>
      <c r="B3" s="69"/>
      <c r="C3" s="69"/>
      <c r="D3" s="60"/>
      <c r="E3" s="60"/>
      <c r="F3" s="60"/>
      <c r="G3" s="65"/>
      <c r="H3" s="23"/>
    </row>
    <row r="4" spans="1:8" ht="12.75">
      <c r="A4" s="67" t="s">
        <v>2</v>
      </c>
      <c r="B4" s="63" t="s">
        <v>86</v>
      </c>
      <c r="C4" s="60"/>
      <c r="D4" s="63" t="s">
        <v>154</v>
      </c>
      <c r="E4" s="63" t="s">
        <v>159</v>
      </c>
      <c r="F4" s="60"/>
      <c r="G4" s="65"/>
      <c r="H4" s="23"/>
    </row>
    <row r="5" spans="1:8" ht="12.75">
      <c r="A5" s="73"/>
      <c r="B5" s="60"/>
      <c r="C5" s="60"/>
      <c r="D5" s="60"/>
      <c r="E5" s="60"/>
      <c r="F5" s="60"/>
      <c r="G5" s="65"/>
      <c r="H5" s="23"/>
    </row>
    <row r="6" spans="1:8" ht="12.75">
      <c r="A6" s="67" t="s">
        <v>3</v>
      </c>
      <c r="B6" s="63" t="s">
        <v>87</v>
      </c>
      <c r="C6" s="60"/>
      <c r="D6" s="63" t="s">
        <v>155</v>
      </c>
      <c r="E6" s="63" t="s">
        <v>159</v>
      </c>
      <c r="F6" s="60"/>
      <c r="G6" s="65"/>
      <c r="H6" s="23"/>
    </row>
    <row r="7" spans="1:8" ht="12.75">
      <c r="A7" s="73"/>
      <c r="B7" s="60"/>
      <c r="C7" s="60"/>
      <c r="D7" s="60"/>
      <c r="E7" s="60"/>
      <c r="F7" s="60"/>
      <c r="G7" s="65"/>
      <c r="H7" s="23"/>
    </row>
    <row r="8" spans="1:8" ht="12.75">
      <c r="A8" s="67" t="s">
        <v>156</v>
      </c>
      <c r="B8" s="63" t="s">
        <v>160</v>
      </c>
      <c r="C8" s="60"/>
      <c r="D8" s="63" t="s">
        <v>138</v>
      </c>
      <c r="E8" s="61">
        <v>41285</v>
      </c>
      <c r="F8" s="60"/>
      <c r="G8" s="65"/>
      <c r="H8" s="23"/>
    </row>
    <row r="9" spans="1:8" ht="12.75">
      <c r="A9" s="68"/>
      <c r="B9" s="62"/>
      <c r="C9" s="62"/>
      <c r="D9" s="62"/>
      <c r="E9" s="62"/>
      <c r="F9" s="62"/>
      <c r="G9" s="66"/>
      <c r="H9" s="23"/>
    </row>
    <row r="10" spans="1:8" ht="12.75">
      <c r="A10" s="28" t="s">
        <v>42</v>
      </c>
      <c r="B10" s="30" t="s">
        <v>43</v>
      </c>
      <c r="C10" s="31" t="s">
        <v>88</v>
      </c>
      <c r="D10" s="32" t="s">
        <v>164</v>
      </c>
      <c r="E10" s="32" t="s">
        <v>165</v>
      </c>
      <c r="F10" s="32" t="s">
        <v>166</v>
      </c>
      <c r="G10" s="35" t="s">
        <v>167</v>
      </c>
      <c r="H10" s="24"/>
    </row>
    <row r="11" spans="1:7" ht="12.75">
      <c r="A11" s="29"/>
      <c r="B11" s="29" t="s">
        <v>44</v>
      </c>
      <c r="C11" s="29" t="s">
        <v>89</v>
      </c>
      <c r="D11" s="33"/>
      <c r="E11" s="33"/>
      <c r="F11" s="36">
        <f aca="true" t="shared" si="0" ref="F11:F21">D11+E11</f>
        <v>0</v>
      </c>
      <c r="G11" s="36">
        <v>0</v>
      </c>
    </row>
    <row r="12" spans="1:7" ht="12.75">
      <c r="A12" s="4"/>
      <c r="B12" s="4" t="s">
        <v>46</v>
      </c>
      <c r="C12" s="4" t="s">
        <v>93</v>
      </c>
      <c r="F12" s="13">
        <f t="shared" si="0"/>
        <v>0</v>
      </c>
      <c r="G12" s="13">
        <v>0</v>
      </c>
    </row>
    <row r="13" spans="1:7" ht="12.75">
      <c r="A13" s="4"/>
      <c r="B13" s="4" t="s">
        <v>48</v>
      </c>
      <c r="C13" s="4" t="s">
        <v>95</v>
      </c>
      <c r="F13" s="13">
        <f t="shared" si="0"/>
        <v>0</v>
      </c>
      <c r="G13" s="13">
        <v>12.4077</v>
      </c>
    </row>
    <row r="14" spans="1:7" ht="12.75">
      <c r="A14" s="4"/>
      <c r="B14" s="4" t="s">
        <v>58</v>
      </c>
      <c r="C14" s="4" t="s">
        <v>107</v>
      </c>
      <c r="F14" s="13">
        <f t="shared" si="0"/>
        <v>0</v>
      </c>
      <c r="G14" s="13">
        <v>1.75576</v>
      </c>
    </row>
    <row r="15" spans="1:7" ht="12.75">
      <c r="A15" s="4"/>
      <c r="B15" s="4" t="s">
        <v>62</v>
      </c>
      <c r="C15" s="4" t="s">
        <v>111</v>
      </c>
      <c r="F15" s="13">
        <f t="shared" si="0"/>
        <v>0</v>
      </c>
      <c r="G15" s="13">
        <v>0.34124</v>
      </c>
    </row>
    <row r="16" spans="1:7" ht="12.75">
      <c r="A16" s="4"/>
      <c r="B16" s="4" t="s">
        <v>68</v>
      </c>
      <c r="C16" s="4" t="s">
        <v>117</v>
      </c>
      <c r="F16" s="13">
        <f t="shared" si="0"/>
        <v>0</v>
      </c>
      <c r="G16" s="13">
        <v>45.82284</v>
      </c>
    </row>
    <row r="17" spans="1:7" ht="12.75">
      <c r="A17" s="4"/>
      <c r="B17" s="4" t="s">
        <v>72</v>
      </c>
      <c r="C17" s="4" t="s">
        <v>121</v>
      </c>
      <c r="F17" s="13">
        <f t="shared" si="0"/>
        <v>0</v>
      </c>
      <c r="G17" s="13">
        <v>0.32472</v>
      </c>
    </row>
    <row r="18" spans="1:7" ht="12.75">
      <c r="A18" s="4"/>
      <c r="B18" s="4" t="s">
        <v>74</v>
      </c>
      <c r="C18" s="4" t="s">
        <v>123</v>
      </c>
      <c r="F18" s="13">
        <f t="shared" si="0"/>
        <v>0</v>
      </c>
      <c r="G18" s="13">
        <v>4.3272</v>
      </c>
    </row>
    <row r="19" spans="1:7" ht="12.75">
      <c r="A19" s="4"/>
      <c r="B19" s="4" t="s">
        <v>76</v>
      </c>
      <c r="C19" s="4" t="s">
        <v>125</v>
      </c>
      <c r="F19" s="13">
        <f t="shared" si="0"/>
        <v>0</v>
      </c>
      <c r="G19" s="13">
        <v>0</v>
      </c>
    </row>
    <row r="20" spans="1:7" ht="12.75">
      <c r="A20" s="4"/>
      <c r="B20" s="4" t="s">
        <v>78</v>
      </c>
      <c r="C20" s="4" t="s">
        <v>127</v>
      </c>
      <c r="F20" s="13">
        <f t="shared" si="0"/>
        <v>0</v>
      </c>
      <c r="G20" s="13">
        <v>0</v>
      </c>
    </row>
    <row r="21" spans="1:7" ht="12.75">
      <c r="A21" s="4"/>
      <c r="B21" s="4" t="s">
        <v>80</v>
      </c>
      <c r="C21" s="4" t="s">
        <v>130</v>
      </c>
      <c r="F21" s="13">
        <f t="shared" si="0"/>
        <v>0</v>
      </c>
      <c r="G21" s="13">
        <v>0</v>
      </c>
    </row>
    <row r="23" spans="5:6" ht="12.75">
      <c r="E23" s="34" t="s">
        <v>152</v>
      </c>
      <c r="F23" s="37">
        <f>SUM(F11:F21)</f>
        <v>0</v>
      </c>
    </row>
  </sheetData>
  <sheetProtection/>
  <mergeCells count="17">
    <mergeCell ref="A1:F1"/>
    <mergeCell ref="A2:A3"/>
    <mergeCell ref="A4:A5"/>
    <mergeCell ref="A6:A7"/>
    <mergeCell ref="D2:D3"/>
    <mergeCell ref="D4:D5"/>
    <mergeCell ref="D6:D7"/>
    <mergeCell ref="E2:G3"/>
    <mergeCell ref="E4:G5"/>
    <mergeCell ref="E6:G7"/>
    <mergeCell ref="E8:G9"/>
    <mergeCell ref="A8:A9"/>
    <mergeCell ref="B2:C3"/>
    <mergeCell ref="B4:C5"/>
    <mergeCell ref="B6:C7"/>
    <mergeCell ref="B8:C9"/>
    <mergeCell ref="D8:D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3">
      <selection activeCell="A1" sqref="A1:G1"/>
    </sheetView>
  </sheetViews>
  <sheetFormatPr defaultColWidth="11.57421875" defaultRowHeight="12.75"/>
  <cols>
    <col min="1" max="2" width="7.28125" style="0" customWidth="1"/>
    <col min="3" max="3" width="10.7109375" style="0" customWidth="1"/>
    <col min="4" max="4" width="35.28125" style="0" customWidth="1"/>
    <col min="5" max="5" width="7.8515625" style="0" customWidth="1"/>
    <col min="6" max="6" width="19.28125" style="0" customWidth="1"/>
    <col min="7" max="7" width="16.28125" style="0" customWidth="1"/>
    <col min="8" max="8" width="35.28125" style="0" customWidth="1"/>
  </cols>
  <sheetData>
    <row r="1" spans="1:7" ht="18.75" customHeight="1">
      <c r="A1" s="70" t="s">
        <v>168</v>
      </c>
      <c r="B1" s="71"/>
      <c r="C1" s="71"/>
      <c r="D1" s="71"/>
      <c r="E1" s="71"/>
      <c r="F1" s="71"/>
      <c r="G1" s="71"/>
    </row>
    <row r="2" spans="1:8" ht="12.75">
      <c r="A2" s="72" t="s">
        <v>1</v>
      </c>
      <c r="B2" s="59"/>
      <c r="C2" s="51" t="s">
        <v>85</v>
      </c>
      <c r="D2" s="52"/>
      <c r="E2" s="58" t="s">
        <v>153</v>
      </c>
      <c r="F2" s="58" t="s">
        <v>158</v>
      </c>
      <c r="G2" s="64"/>
      <c r="H2" s="23"/>
    </row>
    <row r="3" spans="1:8" ht="12.75">
      <c r="A3" s="73"/>
      <c r="B3" s="60"/>
      <c r="C3" s="69"/>
      <c r="D3" s="69"/>
      <c r="E3" s="60"/>
      <c r="F3" s="60"/>
      <c r="G3" s="65"/>
      <c r="H3" s="23"/>
    </row>
    <row r="4" spans="1:8" ht="12.75">
      <c r="A4" s="67" t="s">
        <v>2</v>
      </c>
      <c r="B4" s="60"/>
      <c r="C4" s="63" t="s">
        <v>86</v>
      </c>
      <c r="D4" s="60"/>
      <c r="E4" s="63" t="s">
        <v>154</v>
      </c>
      <c r="F4" s="63" t="s">
        <v>159</v>
      </c>
      <c r="G4" s="65"/>
      <c r="H4" s="23"/>
    </row>
    <row r="5" spans="1:8" ht="12.75">
      <c r="A5" s="73"/>
      <c r="B5" s="60"/>
      <c r="C5" s="60"/>
      <c r="D5" s="60"/>
      <c r="E5" s="60"/>
      <c r="F5" s="60"/>
      <c r="G5" s="65"/>
      <c r="H5" s="23"/>
    </row>
    <row r="6" spans="1:8" ht="12.75">
      <c r="A6" s="67" t="s">
        <v>3</v>
      </c>
      <c r="B6" s="60"/>
      <c r="C6" s="63" t="s">
        <v>87</v>
      </c>
      <c r="D6" s="60"/>
      <c r="E6" s="63" t="s">
        <v>155</v>
      </c>
      <c r="F6" s="63" t="s">
        <v>159</v>
      </c>
      <c r="G6" s="65"/>
      <c r="H6" s="23"/>
    </row>
    <row r="7" spans="1:8" ht="12.75">
      <c r="A7" s="73"/>
      <c r="B7" s="60"/>
      <c r="C7" s="60"/>
      <c r="D7" s="60"/>
      <c r="E7" s="60"/>
      <c r="F7" s="60"/>
      <c r="G7" s="65"/>
      <c r="H7" s="23"/>
    </row>
    <row r="8" spans="1:8" ht="12.75">
      <c r="A8" s="67" t="s">
        <v>156</v>
      </c>
      <c r="B8" s="60"/>
      <c r="C8" s="63" t="s">
        <v>160</v>
      </c>
      <c r="D8" s="60"/>
      <c r="E8" s="63" t="s">
        <v>138</v>
      </c>
      <c r="F8" s="61">
        <v>41285</v>
      </c>
      <c r="G8" s="65"/>
      <c r="H8" s="23"/>
    </row>
    <row r="9" spans="1:8" ht="12.75">
      <c r="A9" s="68"/>
      <c r="B9" s="62"/>
      <c r="C9" s="62"/>
      <c r="D9" s="62"/>
      <c r="E9" s="62"/>
      <c r="F9" s="62"/>
      <c r="G9" s="66"/>
      <c r="H9" s="23"/>
    </row>
    <row r="10" spans="1:8" ht="12.75">
      <c r="A10" s="30" t="s">
        <v>6</v>
      </c>
      <c r="B10" s="31" t="s">
        <v>42</v>
      </c>
      <c r="C10" s="31" t="s">
        <v>43</v>
      </c>
      <c r="D10" s="31" t="s">
        <v>88</v>
      </c>
      <c r="E10" s="31" t="s">
        <v>139</v>
      </c>
      <c r="F10" s="31" t="s">
        <v>169</v>
      </c>
      <c r="G10" s="38" t="s">
        <v>147</v>
      </c>
      <c r="H10" s="24"/>
    </row>
    <row r="11" spans="1:7" ht="12.75">
      <c r="A11" s="29" t="s">
        <v>7</v>
      </c>
      <c r="B11" s="29"/>
      <c r="C11" s="29" t="s">
        <v>49</v>
      </c>
      <c r="D11" s="29" t="s">
        <v>96</v>
      </c>
      <c r="E11" s="29" t="s">
        <v>142</v>
      </c>
      <c r="F11" s="29" t="s">
        <v>170</v>
      </c>
      <c r="G11" s="36">
        <v>84.05</v>
      </c>
    </row>
    <row r="12" spans="1:7" ht="12.75">
      <c r="A12" s="4"/>
      <c r="B12" s="4"/>
      <c r="C12" s="4"/>
      <c r="D12" s="4"/>
      <c r="E12" s="4"/>
      <c r="F12" s="4" t="s">
        <v>171</v>
      </c>
      <c r="G12" s="13">
        <v>0</v>
      </c>
    </row>
    <row r="13" spans="1:7" ht="12.75">
      <c r="A13" s="4"/>
      <c r="B13" s="4"/>
      <c r="C13" s="4"/>
      <c r="D13" s="4"/>
      <c r="E13" s="4"/>
      <c r="F13" s="4" t="s">
        <v>172</v>
      </c>
      <c r="G13" s="13">
        <v>0</v>
      </c>
    </row>
    <row r="14" spans="1:7" ht="12.75">
      <c r="A14" s="4" t="s">
        <v>8</v>
      </c>
      <c r="B14" s="4"/>
      <c r="C14" s="4" t="s">
        <v>50</v>
      </c>
      <c r="D14" s="4" t="s">
        <v>97</v>
      </c>
      <c r="E14" s="4" t="s">
        <v>142</v>
      </c>
      <c r="F14" s="4" t="s">
        <v>173</v>
      </c>
      <c r="G14" s="13">
        <v>69.37</v>
      </c>
    </row>
    <row r="15" spans="1:7" ht="12.75">
      <c r="A15" s="4"/>
      <c r="B15" s="4"/>
      <c r="C15" s="4"/>
      <c r="D15" s="4"/>
      <c r="E15" s="4"/>
      <c r="F15" s="4" t="s">
        <v>174</v>
      </c>
      <c r="G15" s="13">
        <v>0</v>
      </c>
    </row>
    <row r="16" spans="1:7" ht="12.75">
      <c r="A16" s="4"/>
      <c r="B16" s="4"/>
      <c r="C16" s="4"/>
      <c r="D16" s="4"/>
      <c r="E16" s="4"/>
      <c r="F16" s="4" t="s">
        <v>175</v>
      </c>
      <c r="G16" s="13">
        <v>0</v>
      </c>
    </row>
    <row r="17" spans="1:7" ht="12.75">
      <c r="A17" s="4"/>
      <c r="B17" s="4"/>
      <c r="C17" s="4"/>
      <c r="D17" s="4"/>
      <c r="E17" s="4"/>
      <c r="F17" s="4" t="s">
        <v>176</v>
      </c>
      <c r="G17" s="13">
        <v>0</v>
      </c>
    </row>
    <row r="18" spans="1:7" ht="12.75">
      <c r="A18" s="4"/>
      <c r="B18" s="4"/>
      <c r="C18" s="4"/>
      <c r="D18" s="4"/>
      <c r="E18" s="4"/>
      <c r="F18" s="4" t="s">
        <v>177</v>
      </c>
      <c r="G18" s="13">
        <v>0</v>
      </c>
    </row>
    <row r="19" spans="1:7" ht="12.75">
      <c r="A19" s="4"/>
      <c r="B19" s="4"/>
      <c r="C19" s="4"/>
      <c r="D19" s="4"/>
      <c r="E19" s="4"/>
      <c r="F19" s="4" t="s">
        <v>178</v>
      </c>
      <c r="G19" s="13">
        <v>0</v>
      </c>
    </row>
    <row r="20" spans="1:7" ht="12.75">
      <c r="A20" s="4"/>
      <c r="B20" s="4"/>
      <c r="C20" s="4"/>
      <c r="D20" s="4"/>
      <c r="E20" s="4"/>
      <c r="F20" s="4" t="s">
        <v>179</v>
      </c>
      <c r="G20" s="13">
        <v>0</v>
      </c>
    </row>
    <row r="21" spans="1:7" ht="12.75">
      <c r="A21" s="4"/>
      <c r="B21" s="4"/>
      <c r="C21" s="4"/>
      <c r="D21" s="4"/>
      <c r="E21" s="4"/>
      <c r="F21" s="4" t="s">
        <v>180</v>
      </c>
      <c r="G21" s="13">
        <v>0</v>
      </c>
    </row>
    <row r="22" spans="1:7" ht="12.75">
      <c r="A22" s="4"/>
      <c r="B22" s="4"/>
      <c r="C22" s="4"/>
      <c r="D22" s="4"/>
      <c r="E22" s="4"/>
      <c r="F22" s="4" t="s">
        <v>181</v>
      </c>
      <c r="G22" s="13">
        <v>0</v>
      </c>
    </row>
    <row r="23" spans="1:7" ht="12.75">
      <c r="A23" s="4" t="s">
        <v>9</v>
      </c>
      <c r="B23" s="4"/>
      <c r="C23" s="4" t="s">
        <v>50</v>
      </c>
      <c r="D23" s="4" t="s">
        <v>98</v>
      </c>
      <c r="E23" s="4" t="s">
        <v>142</v>
      </c>
      <c r="F23" s="4" t="s">
        <v>182</v>
      </c>
      <c r="G23" s="13">
        <v>53.94</v>
      </c>
    </row>
    <row r="24" spans="1:7" ht="12.75">
      <c r="A24" s="4"/>
      <c r="B24" s="4"/>
      <c r="C24" s="4"/>
      <c r="D24" s="4"/>
      <c r="E24" s="4"/>
      <c r="F24" s="4" t="s">
        <v>183</v>
      </c>
      <c r="G24" s="13">
        <v>0</v>
      </c>
    </row>
    <row r="25" spans="1:7" ht="12.75">
      <c r="A25" s="4" t="s">
        <v>10</v>
      </c>
      <c r="B25" s="4"/>
      <c r="C25" s="4" t="s">
        <v>50</v>
      </c>
      <c r="D25" s="4" t="s">
        <v>99</v>
      </c>
      <c r="E25" s="4" t="s">
        <v>142</v>
      </c>
      <c r="F25" s="4" t="s">
        <v>184</v>
      </c>
      <c r="G25" s="13">
        <v>593.61</v>
      </c>
    </row>
    <row r="26" spans="1:7" ht="12.75">
      <c r="A26" s="4" t="s">
        <v>11</v>
      </c>
      <c r="B26" s="4"/>
      <c r="C26" s="4" t="s">
        <v>51</v>
      </c>
      <c r="D26" s="4" t="s">
        <v>100</v>
      </c>
      <c r="E26" s="4" t="s">
        <v>142</v>
      </c>
      <c r="F26" s="4" t="s">
        <v>185</v>
      </c>
      <c r="G26" s="13">
        <v>34.04</v>
      </c>
    </row>
    <row r="27" spans="1:7" ht="12.75">
      <c r="A27" s="4" t="s">
        <v>12</v>
      </c>
      <c r="B27" s="4"/>
      <c r="C27" s="4" t="s">
        <v>52</v>
      </c>
      <c r="D27" s="4" t="s">
        <v>101</v>
      </c>
      <c r="E27" s="4" t="s">
        <v>142</v>
      </c>
      <c r="F27" s="4" t="s">
        <v>185</v>
      </c>
      <c r="G27" s="13">
        <v>34.04</v>
      </c>
    </row>
    <row r="28" spans="1:7" ht="12.75">
      <c r="A28" s="4" t="s">
        <v>13</v>
      </c>
      <c r="B28" s="4"/>
      <c r="C28" s="4" t="s">
        <v>53</v>
      </c>
      <c r="D28" s="4" t="s">
        <v>102</v>
      </c>
      <c r="E28" s="4" t="s">
        <v>142</v>
      </c>
      <c r="F28" s="4" t="s">
        <v>185</v>
      </c>
      <c r="G28" s="13">
        <v>78.54</v>
      </c>
    </row>
    <row r="29" spans="1:7" ht="12.75">
      <c r="A29" s="4" t="s">
        <v>14</v>
      </c>
      <c r="B29" s="4"/>
      <c r="C29" s="4" t="s">
        <v>54</v>
      </c>
      <c r="D29" s="4" t="s">
        <v>103</v>
      </c>
      <c r="E29" s="4" t="s">
        <v>142</v>
      </c>
      <c r="F29" s="4" t="s">
        <v>185</v>
      </c>
      <c r="G29" s="13">
        <v>78.54</v>
      </c>
    </row>
    <row r="30" spans="1:7" ht="12.75">
      <c r="A30" s="4" t="s">
        <v>15</v>
      </c>
      <c r="B30" s="4"/>
      <c r="C30" s="4" t="s">
        <v>55</v>
      </c>
      <c r="D30" s="4" t="s">
        <v>104</v>
      </c>
      <c r="E30" s="4" t="s">
        <v>142</v>
      </c>
      <c r="F30" s="4" t="s">
        <v>185</v>
      </c>
      <c r="G30" s="13">
        <v>78.54</v>
      </c>
    </row>
    <row r="31" spans="1:7" ht="12.75">
      <c r="A31" s="4" t="s">
        <v>16</v>
      </c>
      <c r="B31" s="4"/>
      <c r="C31" s="4" t="s">
        <v>56</v>
      </c>
      <c r="D31" s="4" t="s">
        <v>105</v>
      </c>
      <c r="E31" s="4" t="s">
        <v>143</v>
      </c>
      <c r="F31" s="4" t="s">
        <v>186</v>
      </c>
      <c r="G31" s="13">
        <v>100</v>
      </c>
    </row>
    <row r="32" spans="1:7" ht="12.75">
      <c r="A32" s="4" t="s">
        <v>17</v>
      </c>
      <c r="B32" s="4"/>
      <c r="C32" s="4" t="s">
        <v>57</v>
      </c>
      <c r="D32" s="4" t="s">
        <v>106</v>
      </c>
      <c r="E32" s="4" t="s">
        <v>142</v>
      </c>
      <c r="F32" s="4" t="s">
        <v>185</v>
      </c>
      <c r="G32" s="13">
        <v>34.04</v>
      </c>
    </row>
    <row r="33" spans="1:7" ht="12.75">
      <c r="A33" s="4" t="s">
        <v>18</v>
      </c>
      <c r="B33" s="4"/>
      <c r="C33" s="4" t="s">
        <v>59</v>
      </c>
      <c r="D33" s="4" t="s">
        <v>108</v>
      </c>
      <c r="E33" s="4" t="s">
        <v>142</v>
      </c>
      <c r="F33" s="4" t="s">
        <v>187</v>
      </c>
      <c r="G33" s="13">
        <v>344.27</v>
      </c>
    </row>
    <row r="34" spans="1:7" ht="12.75">
      <c r="A34" s="4" t="s">
        <v>19</v>
      </c>
      <c r="B34" s="4"/>
      <c r="C34" s="4" t="s">
        <v>60</v>
      </c>
      <c r="D34" s="4" t="s">
        <v>109</v>
      </c>
      <c r="E34" s="4" t="s">
        <v>142</v>
      </c>
      <c r="F34" s="4" t="s">
        <v>187</v>
      </c>
      <c r="G34" s="13">
        <v>344.27</v>
      </c>
    </row>
    <row r="35" spans="1:7" ht="12.75">
      <c r="A35" s="4" t="s">
        <v>20</v>
      </c>
      <c r="B35" s="4"/>
      <c r="C35" s="4" t="s">
        <v>61</v>
      </c>
      <c r="D35" s="4" t="s">
        <v>110</v>
      </c>
      <c r="E35" s="4" t="s">
        <v>144</v>
      </c>
      <c r="F35" s="4" t="s">
        <v>188</v>
      </c>
      <c r="G35" s="13">
        <v>103.28</v>
      </c>
    </row>
    <row r="36" spans="1:7" ht="12.75">
      <c r="A36" s="4" t="s">
        <v>21</v>
      </c>
      <c r="B36" s="4"/>
      <c r="C36" s="4" t="s">
        <v>63</v>
      </c>
      <c r="D36" s="4" t="s">
        <v>112</v>
      </c>
      <c r="E36" s="4" t="s">
        <v>145</v>
      </c>
      <c r="F36" s="4" t="s">
        <v>189</v>
      </c>
      <c r="G36" s="13">
        <v>38.7</v>
      </c>
    </row>
    <row r="37" spans="1:7" ht="12.75">
      <c r="A37" s="4" t="s">
        <v>22</v>
      </c>
      <c r="B37" s="4"/>
      <c r="C37" s="4" t="s">
        <v>64</v>
      </c>
      <c r="D37" s="4" t="s">
        <v>113</v>
      </c>
      <c r="E37" s="4" t="s">
        <v>145</v>
      </c>
      <c r="F37" s="4" t="s">
        <v>190</v>
      </c>
      <c r="G37" s="13">
        <v>48</v>
      </c>
    </row>
    <row r="38" spans="1:7" ht="12.75">
      <c r="A38" s="4" t="s">
        <v>23</v>
      </c>
      <c r="B38" s="4"/>
      <c r="C38" s="4" t="s">
        <v>65</v>
      </c>
      <c r="D38" s="4" t="s">
        <v>114</v>
      </c>
      <c r="E38" s="4" t="s">
        <v>145</v>
      </c>
      <c r="F38" s="4" t="s">
        <v>190</v>
      </c>
      <c r="G38" s="13">
        <v>48</v>
      </c>
    </row>
    <row r="39" spans="1:7" ht="12.75">
      <c r="A39" s="4" t="s">
        <v>24</v>
      </c>
      <c r="B39" s="4"/>
      <c r="C39" s="4" t="s">
        <v>66</v>
      </c>
      <c r="D39" s="4" t="s">
        <v>115</v>
      </c>
      <c r="E39" s="4" t="s">
        <v>145</v>
      </c>
      <c r="F39" s="4" t="s">
        <v>189</v>
      </c>
      <c r="G39" s="13">
        <v>38.7</v>
      </c>
    </row>
    <row r="40" spans="1:7" ht="12.75">
      <c r="A40" s="4" t="s">
        <v>25</v>
      </c>
      <c r="B40" s="4"/>
      <c r="C40" s="4" t="s">
        <v>67</v>
      </c>
      <c r="D40" s="4" t="s">
        <v>116</v>
      </c>
      <c r="E40" s="4" t="s">
        <v>145</v>
      </c>
      <c r="F40" s="4" t="s">
        <v>191</v>
      </c>
      <c r="G40" s="13">
        <v>71.4</v>
      </c>
    </row>
    <row r="41" spans="1:7" ht="12.75">
      <c r="A41" s="4" t="s">
        <v>26</v>
      </c>
      <c r="B41" s="4"/>
      <c r="C41" s="4" t="s">
        <v>69</v>
      </c>
      <c r="D41" s="4" t="s">
        <v>118</v>
      </c>
      <c r="E41" s="4" t="s">
        <v>142</v>
      </c>
      <c r="F41" s="4" t="s">
        <v>192</v>
      </c>
      <c r="G41" s="13">
        <v>1040.01</v>
      </c>
    </row>
    <row r="42" spans="1:7" ht="12.75">
      <c r="A42" s="4"/>
      <c r="B42" s="4"/>
      <c r="C42" s="4"/>
      <c r="D42" s="4"/>
      <c r="E42" s="4"/>
      <c r="F42" s="4" t="s">
        <v>193</v>
      </c>
      <c r="G42" s="13">
        <v>0</v>
      </c>
    </row>
    <row r="43" spans="1:7" ht="12.75">
      <c r="A43" s="4" t="s">
        <v>27</v>
      </c>
      <c r="B43" s="4"/>
      <c r="C43" s="4" t="s">
        <v>70</v>
      </c>
      <c r="D43" s="4" t="s">
        <v>119</v>
      </c>
      <c r="E43" s="4" t="s">
        <v>142</v>
      </c>
      <c r="F43" s="4" t="s">
        <v>194</v>
      </c>
      <c r="G43" s="13">
        <v>2080.02</v>
      </c>
    </row>
    <row r="44" spans="1:7" ht="12.75">
      <c r="A44" s="4"/>
      <c r="B44" s="4"/>
      <c r="C44" s="4"/>
      <c r="D44" s="4"/>
      <c r="E44" s="4"/>
      <c r="F44" s="4" t="s">
        <v>195</v>
      </c>
      <c r="G44" s="13">
        <v>0</v>
      </c>
    </row>
    <row r="45" spans="1:7" ht="12.75">
      <c r="A45" s="4" t="s">
        <v>28</v>
      </c>
      <c r="B45" s="4"/>
      <c r="C45" s="4" t="s">
        <v>71</v>
      </c>
      <c r="D45" s="4" t="s">
        <v>120</v>
      </c>
      <c r="E45" s="4" t="s">
        <v>142</v>
      </c>
      <c r="F45" s="4" t="s">
        <v>192</v>
      </c>
      <c r="G45" s="13">
        <v>1040.01</v>
      </c>
    </row>
    <row r="46" spans="1:7" ht="12.75">
      <c r="A46" s="4"/>
      <c r="B46" s="4"/>
      <c r="C46" s="4"/>
      <c r="D46" s="4"/>
      <c r="E46" s="4"/>
      <c r="F46" s="4" t="s">
        <v>193</v>
      </c>
      <c r="G46" s="13">
        <v>0</v>
      </c>
    </row>
    <row r="47" spans="1:7" ht="12.75">
      <c r="A47" s="4" t="s">
        <v>29</v>
      </c>
      <c r="B47" s="4"/>
      <c r="C47" s="4" t="s">
        <v>73</v>
      </c>
      <c r="D47" s="4" t="s">
        <v>122</v>
      </c>
      <c r="E47" s="4" t="s">
        <v>142</v>
      </c>
      <c r="F47" s="4" t="s">
        <v>196</v>
      </c>
      <c r="G47" s="13">
        <v>158.4</v>
      </c>
    </row>
    <row r="48" spans="1:7" ht="12.75">
      <c r="A48" s="4"/>
      <c r="B48" s="4"/>
      <c r="C48" s="4"/>
      <c r="D48" s="4"/>
      <c r="E48" s="4"/>
      <c r="F48" s="4" t="s">
        <v>197</v>
      </c>
      <c r="G48" s="13">
        <v>0</v>
      </c>
    </row>
    <row r="49" spans="1:7" ht="12.75">
      <c r="A49" s="4" t="s">
        <v>30</v>
      </c>
      <c r="B49" s="4"/>
      <c r="C49" s="4" t="s">
        <v>75</v>
      </c>
      <c r="D49" s="4" t="s">
        <v>124</v>
      </c>
      <c r="E49" s="4" t="s">
        <v>142</v>
      </c>
      <c r="F49" s="4" t="s">
        <v>198</v>
      </c>
      <c r="G49" s="13">
        <v>24.04</v>
      </c>
    </row>
  </sheetData>
  <sheetProtection/>
  <mergeCells count="17">
    <mergeCell ref="A1:G1"/>
    <mergeCell ref="A2:B3"/>
    <mergeCell ref="A4:B5"/>
    <mergeCell ref="A6:B7"/>
    <mergeCell ref="E2:E3"/>
    <mergeCell ref="E4:E5"/>
    <mergeCell ref="E6:E7"/>
    <mergeCell ref="F2:G3"/>
    <mergeCell ref="F4:G5"/>
    <mergeCell ref="F6:G7"/>
    <mergeCell ref="F8:G9"/>
    <mergeCell ref="A8:B9"/>
    <mergeCell ref="C2:D3"/>
    <mergeCell ref="C4:D5"/>
    <mergeCell ref="C6:D7"/>
    <mergeCell ref="C8:D9"/>
    <mergeCell ref="E8:E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7.28125" style="0" customWidth="1"/>
    <col min="2" max="2" width="9.421875" style="0" customWidth="1"/>
    <col min="3" max="3" width="17.28125" style="0" customWidth="1"/>
    <col min="4" max="4" width="7.140625" style="0" customWidth="1"/>
    <col min="5" max="5" width="11.28125" style="0" customWidth="1"/>
    <col min="6" max="6" width="18.140625" style="0" customWidth="1"/>
    <col min="7" max="7" width="7.28125" style="0" customWidth="1"/>
    <col min="8" max="8" width="9.421875" style="0" customWidth="1"/>
    <col min="9" max="9" width="18.00390625" style="0" customWidth="1"/>
  </cols>
  <sheetData>
    <row r="1" spans="1:9" ht="24" customHeight="1">
      <c r="A1" s="99" t="s">
        <v>199</v>
      </c>
      <c r="B1" s="100"/>
      <c r="C1" s="100"/>
      <c r="D1" s="100"/>
      <c r="E1" s="100"/>
      <c r="F1" s="100"/>
      <c r="G1" s="100"/>
      <c r="H1" s="100"/>
      <c r="I1" s="100"/>
    </row>
    <row r="2" spans="1:10" ht="12.75">
      <c r="A2" s="72" t="s">
        <v>1</v>
      </c>
      <c r="B2" s="59"/>
      <c r="C2" s="51" t="s">
        <v>85</v>
      </c>
      <c r="D2" s="52"/>
      <c r="E2" s="58" t="s">
        <v>153</v>
      </c>
      <c r="F2" s="58" t="s">
        <v>158</v>
      </c>
      <c r="G2" s="59"/>
      <c r="H2" s="58" t="s">
        <v>234</v>
      </c>
      <c r="I2" s="94" t="s">
        <v>238</v>
      </c>
      <c r="J2" s="23"/>
    </row>
    <row r="3" spans="1:10" ht="12.75">
      <c r="A3" s="73"/>
      <c r="B3" s="60"/>
      <c r="C3" s="69"/>
      <c r="D3" s="69"/>
      <c r="E3" s="60"/>
      <c r="F3" s="60"/>
      <c r="G3" s="60"/>
      <c r="H3" s="60"/>
      <c r="I3" s="65"/>
      <c r="J3" s="23"/>
    </row>
    <row r="4" spans="1:10" ht="12.75">
      <c r="A4" s="67" t="s">
        <v>2</v>
      </c>
      <c r="B4" s="60"/>
      <c r="C4" s="63" t="s">
        <v>86</v>
      </c>
      <c r="D4" s="60"/>
      <c r="E4" s="63" t="s">
        <v>154</v>
      </c>
      <c r="F4" s="63" t="s">
        <v>159</v>
      </c>
      <c r="G4" s="60"/>
      <c r="H4" s="63" t="s">
        <v>234</v>
      </c>
      <c r="I4" s="95" t="s">
        <v>239</v>
      </c>
      <c r="J4" s="23"/>
    </row>
    <row r="5" spans="1:10" ht="12.75">
      <c r="A5" s="73"/>
      <c r="B5" s="60"/>
      <c r="C5" s="60"/>
      <c r="D5" s="60"/>
      <c r="E5" s="60"/>
      <c r="F5" s="60"/>
      <c r="G5" s="60"/>
      <c r="H5" s="60"/>
      <c r="I5" s="65"/>
      <c r="J5" s="23"/>
    </row>
    <row r="6" spans="1:10" ht="12.75">
      <c r="A6" s="67" t="s">
        <v>3</v>
      </c>
      <c r="B6" s="60"/>
      <c r="C6" s="63" t="s">
        <v>87</v>
      </c>
      <c r="D6" s="60"/>
      <c r="E6" s="63" t="s">
        <v>155</v>
      </c>
      <c r="F6" s="63" t="s">
        <v>159</v>
      </c>
      <c r="G6" s="60"/>
      <c r="H6" s="63" t="s">
        <v>234</v>
      </c>
      <c r="I6" s="95" t="s">
        <v>239</v>
      </c>
      <c r="J6" s="23"/>
    </row>
    <row r="7" spans="1:10" ht="12.75">
      <c r="A7" s="73"/>
      <c r="B7" s="60"/>
      <c r="C7" s="60"/>
      <c r="D7" s="60"/>
      <c r="E7" s="60"/>
      <c r="F7" s="60"/>
      <c r="G7" s="60"/>
      <c r="H7" s="60"/>
      <c r="I7" s="65"/>
      <c r="J7" s="23"/>
    </row>
    <row r="8" spans="1:10" ht="12.75">
      <c r="A8" s="67" t="s">
        <v>136</v>
      </c>
      <c r="B8" s="60"/>
      <c r="C8" s="61">
        <v>40325</v>
      </c>
      <c r="D8" s="60"/>
      <c r="E8" s="63" t="s">
        <v>137</v>
      </c>
      <c r="F8" s="60"/>
      <c r="G8" s="60"/>
      <c r="H8" s="63" t="s">
        <v>235</v>
      </c>
      <c r="I8" s="95" t="s">
        <v>41</v>
      </c>
      <c r="J8" s="23"/>
    </row>
    <row r="9" spans="1:10" ht="12.75">
      <c r="A9" s="73"/>
      <c r="B9" s="60"/>
      <c r="C9" s="60"/>
      <c r="D9" s="60"/>
      <c r="E9" s="60"/>
      <c r="F9" s="60"/>
      <c r="G9" s="60"/>
      <c r="H9" s="60"/>
      <c r="I9" s="65"/>
      <c r="J9" s="23"/>
    </row>
    <row r="10" spans="1:10" ht="12.75">
      <c r="A10" s="67" t="s">
        <v>4</v>
      </c>
      <c r="B10" s="60"/>
      <c r="C10" s="63"/>
      <c r="D10" s="60"/>
      <c r="E10" s="63" t="s">
        <v>156</v>
      </c>
      <c r="F10" s="63" t="s">
        <v>160</v>
      </c>
      <c r="G10" s="60"/>
      <c r="H10" s="63" t="s">
        <v>236</v>
      </c>
      <c r="I10" s="96">
        <v>41285</v>
      </c>
      <c r="J10" s="23"/>
    </row>
    <row r="11" spans="1:10" ht="12.75">
      <c r="A11" s="98"/>
      <c r="B11" s="93"/>
      <c r="C11" s="93"/>
      <c r="D11" s="93"/>
      <c r="E11" s="93"/>
      <c r="F11" s="93"/>
      <c r="G11" s="93"/>
      <c r="H11" s="93"/>
      <c r="I11" s="97"/>
      <c r="J11" s="23"/>
    </row>
    <row r="12" spans="1:9" ht="18.75" customHeight="1">
      <c r="A12" s="89" t="s">
        <v>200</v>
      </c>
      <c r="B12" s="90"/>
      <c r="C12" s="90"/>
      <c r="D12" s="90"/>
      <c r="E12" s="90"/>
      <c r="F12" s="90"/>
      <c r="G12" s="90"/>
      <c r="H12" s="90"/>
      <c r="I12" s="90"/>
    </row>
    <row r="13" spans="1:10" ht="21" customHeight="1">
      <c r="A13" s="39" t="s">
        <v>201</v>
      </c>
      <c r="B13" s="91" t="s">
        <v>213</v>
      </c>
      <c r="C13" s="92"/>
      <c r="D13" s="39" t="s">
        <v>215</v>
      </c>
      <c r="E13" s="91" t="s">
        <v>223</v>
      </c>
      <c r="F13" s="92"/>
      <c r="G13" s="39" t="s">
        <v>224</v>
      </c>
      <c r="H13" s="91" t="s">
        <v>237</v>
      </c>
      <c r="I13" s="92"/>
      <c r="J13" s="23"/>
    </row>
    <row r="14" spans="1:10" ht="12.75" customHeight="1">
      <c r="A14" s="40" t="s">
        <v>202</v>
      </c>
      <c r="B14" s="44" t="s">
        <v>214</v>
      </c>
      <c r="C14" s="45"/>
      <c r="D14" s="85" t="s">
        <v>216</v>
      </c>
      <c r="E14" s="86"/>
      <c r="F14" s="45"/>
      <c r="G14" s="85" t="s">
        <v>225</v>
      </c>
      <c r="H14" s="86"/>
      <c r="I14" s="45"/>
      <c r="J14" s="23"/>
    </row>
    <row r="15" spans="1:10" ht="12.75" customHeight="1">
      <c r="A15" s="41"/>
      <c r="B15" s="44" t="s">
        <v>157</v>
      </c>
      <c r="C15" s="45"/>
      <c r="D15" s="85" t="s">
        <v>217</v>
      </c>
      <c r="E15" s="86"/>
      <c r="F15" s="45"/>
      <c r="G15" s="85" t="s">
        <v>226</v>
      </c>
      <c r="H15" s="86"/>
      <c r="I15" s="45"/>
      <c r="J15" s="23"/>
    </row>
    <row r="16" spans="1:10" ht="12.75" customHeight="1">
      <c r="A16" s="40" t="s">
        <v>203</v>
      </c>
      <c r="B16" s="44" t="s">
        <v>214</v>
      </c>
      <c r="C16" s="45"/>
      <c r="D16" s="85" t="s">
        <v>218</v>
      </c>
      <c r="E16" s="86"/>
      <c r="F16" s="45"/>
      <c r="G16" s="85" t="s">
        <v>227</v>
      </c>
      <c r="H16" s="86"/>
      <c r="I16" s="45"/>
      <c r="J16" s="23"/>
    </row>
    <row r="17" spans="1:10" ht="12.75" customHeight="1">
      <c r="A17" s="41"/>
      <c r="B17" s="44" t="s">
        <v>157</v>
      </c>
      <c r="C17" s="45"/>
      <c r="D17" s="85"/>
      <c r="E17" s="86"/>
      <c r="F17" s="48"/>
      <c r="G17" s="85" t="s">
        <v>228</v>
      </c>
      <c r="H17" s="86"/>
      <c r="I17" s="45"/>
      <c r="J17" s="23"/>
    </row>
    <row r="18" spans="1:10" ht="12.75" customHeight="1">
      <c r="A18" s="40" t="s">
        <v>204</v>
      </c>
      <c r="B18" s="44" t="s">
        <v>214</v>
      </c>
      <c r="C18" s="45"/>
      <c r="D18" s="85"/>
      <c r="E18" s="86"/>
      <c r="F18" s="48"/>
      <c r="G18" s="85" t="s">
        <v>93</v>
      </c>
      <c r="H18" s="86"/>
      <c r="I18" s="45"/>
      <c r="J18" s="23"/>
    </row>
    <row r="19" spans="1:10" ht="12.75" customHeight="1">
      <c r="A19" s="41"/>
      <c r="B19" s="44" t="s">
        <v>157</v>
      </c>
      <c r="C19" s="45"/>
      <c r="D19" s="85"/>
      <c r="E19" s="86"/>
      <c r="F19" s="48"/>
      <c r="G19" s="85" t="s">
        <v>229</v>
      </c>
      <c r="H19" s="86"/>
      <c r="I19" s="45"/>
      <c r="J19" s="23"/>
    </row>
    <row r="20" spans="1:10" ht="12.75" customHeight="1">
      <c r="A20" s="87" t="s">
        <v>205</v>
      </c>
      <c r="B20" s="88"/>
      <c r="C20" s="45"/>
      <c r="D20" s="85"/>
      <c r="E20" s="86"/>
      <c r="F20" s="48"/>
      <c r="G20" s="85"/>
      <c r="H20" s="86"/>
      <c r="I20" s="48"/>
      <c r="J20" s="23"/>
    </row>
    <row r="21" spans="1:10" ht="12.75" customHeight="1">
      <c r="A21" s="87" t="s">
        <v>206</v>
      </c>
      <c r="B21" s="88"/>
      <c r="C21" s="45"/>
      <c r="D21" s="85"/>
      <c r="E21" s="86"/>
      <c r="F21" s="48"/>
      <c r="G21" s="85"/>
      <c r="H21" s="86"/>
      <c r="I21" s="48"/>
      <c r="J21" s="23"/>
    </row>
    <row r="22" spans="1:10" ht="31.5" customHeight="1">
      <c r="A22" s="87" t="s">
        <v>207</v>
      </c>
      <c r="B22" s="88"/>
      <c r="C22" s="45"/>
      <c r="D22" s="87" t="s">
        <v>219</v>
      </c>
      <c r="E22" s="88"/>
      <c r="F22" s="45"/>
      <c r="G22" s="87" t="s">
        <v>230</v>
      </c>
      <c r="H22" s="88"/>
      <c r="I22" s="45"/>
      <c r="J22" s="23"/>
    </row>
    <row r="23" spans="1:9" ht="12.75">
      <c r="A23" s="42"/>
      <c r="B23" s="42"/>
      <c r="C23" s="42"/>
      <c r="D23" s="7"/>
      <c r="E23" s="7"/>
      <c r="F23" s="7"/>
      <c r="G23" s="7"/>
      <c r="H23" s="7"/>
      <c r="I23" s="7"/>
    </row>
    <row r="24" spans="1:9" ht="12.75" customHeight="1">
      <c r="A24" s="83" t="s">
        <v>208</v>
      </c>
      <c r="B24" s="84"/>
      <c r="C24" s="46"/>
      <c r="D24" s="47"/>
      <c r="E24" s="17"/>
      <c r="F24" s="17"/>
      <c r="G24" s="17"/>
      <c r="H24" s="17"/>
      <c r="I24" s="17"/>
    </row>
    <row r="25" spans="1:10" ht="12.75" customHeight="1">
      <c r="A25" s="83" t="s">
        <v>209</v>
      </c>
      <c r="B25" s="84"/>
      <c r="C25" s="46"/>
      <c r="D25" s="83" t="s">
        <v>220</v>
      </c>
      <c r="E25" s="84"/>
      <c r="F25" s="46"/>
      <c r="G25" s="83" t="s">
        <v>231</v>
      </c>
      <c r="H25" s="84"/>
      <c r="I25" s="46"/>
      <c r="J25" s="23"/>
    </row>
    <row r="26" spans="1:10" ht="12.75" customHeight="1">
      <c r="A26" s="83" t="s">
        <v>210</v>
      </c>
      <c r="B26" s="84"/>
      <c r="C26" s="46"/>
      <c r="D26" s="83" t="s">
        <v>221</v>
      </c>
      <c r="E26" s="84"/>
      <c r="F26" s="46"/>
      <c r="G26" s="83" t="s">
        <v>232</v>
      </c>
      <c r="H26" s="84"/>
      <c r="I26" s="46"/>
      <c r="J26" s="23"/>
    </row>
    <row r="27" spans="1:9" ht="12.75">
      <c r="A27" s="43"/>
      <c r="B27" s="43"/>
      <c r="C27" s="43"/>
      <c r="D27" s="43"/>
      <c r="E27" s="43"/>
      <c r="F27" s="43"/>
      <c r="G27" s="43"/>
      <c r="H27" s="43"/>
      <c r="I27" s="43"/>
    </row>
    <row r="28" spans="1:10" ht="12.75" customHeight="1">
      <c r="A28" s="77" t="s">
        <v>211</v>
      </c>
      <c r="B28" s="78"/>
      <c r="C28" s="79"/>
      <c r="D28" s="77" t="s">
        <v>222</v>
      </c>
      <c r="E28" s="78"/>
      <c r="F28" s="79"/>
      <c r="G28" s="77" t="s">
        <v>233</v>
      </c>
      <c r="H28" s="78"/>
      <c r="I28" s="79"/>
      <c r="J28" s="24"/>
    </row>
    <row r="29" spans="1:10" ht="12.75" customHeight="1">
      <c r="A29" s="80"/>
      <c r="B29" s="81"/>
      <c r="C29" s="82"/>
      <c r="D29" s="80"/>
      <c r="E29" s="81"/>
      <c r="F29" s="82"/>
      <c r="G29" s="80"/>
      <c r="H29" s="81"/>
      <c r="I29" s="82"/>
      <c r="J29" s="24"/>
    </row>
    <row r="30" spans="1:10" ht="12.75" customHeight="1">
      <c r="A30" s="80"/>
      <c r="B30" s="81"/>
      <c r="C30" s="82"/>
      <c r="D30" s="80"/>
      <c r="E30" s="81"/>
      <c r="F30" s="82"/>
      <c r="G30" s="80"/>
      <c r="H30" s="81"/>
      <c r="I30" s="82"/>
      <c r="J30" s="24"/>
    </row>
    <row r="31" spans="1:10" ht="12.75" customHeight="1">
      <c r="A31" s="80"/>
      <c r="B31" s="81"/>
      <c r="C31" s="82"/>
      <c r="D31" s="80"/>
      <c r="E31" s="81"/>
      <c r="F31" s="82"/>
      <c r="G31" s="80"/>
      <c r="H31" s="81"/>
      <c r="I31" s="82"/>
      <c r="J31" s="24"/>
    </row>
    <row r="32" spans="1:10" ht="12.75" customHeight="1">
      <c r="A32" s="74" t="s">
        <v>212</v>
      </c>
      <c r="B32" s="75"/>
      <c r="C32" s="76"/>
      <c r="D32" s="74" t="s">
        <v>212</v>
      </c>
      <c r="E32" s="75"/>
      <c r="F32" s="76"/>
      <c r="G32" s="74" t="s">
        <v>212</v>
      </c>
      <c r="H32" s="75"/>
      <c r="I32" s="76"/>
      <c r="J32" s="24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</sheetData>
  <sheetProtection/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G17:H17"/>
    <mergeCell ref="H8:H9"/>
    <mergeCell ref="H10:H11"/>
    <mergeCell ref="I2:I3"/>
    <mergeCell ref="I4:I5"/>
    <mergeCell ref="I6:I7"/>
    <mergeCell ref="I8:I9"/>
    <mergeCell ref="I10:I1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G25:H25"/>
    <mergeCell ref="G26:H26"/>
    <mergeCell ref="G18:H18"/>
    <mergeCell ref="G19:H19"/>
    <mergeCell ref="G20:H20"/>
    <mergeCell ref="G21:H21"/>
    <mergeCell ref="G22:H22"/>
    <mergeCell ref="D32:F32"/>
    <mergeCell ref="A28:C28"/>
    <mergeCell ref="A29:C29"/>
    <mergeCell ref="A30:C30"/>
    <mergeCell ref="A31:C31"/>
    <mergeCell ref="A25:B25"/>
    <mergeCell ref="A26:B26"/>
    <mergeCell ref="D25:E25"/>
    <mergeCell ref="D26:E26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Bričová</dc:creator>
  <cp:keywords/>
  <dc:description/>
  <cp:lastModifiedBy>Edita Bričová</cp:lastModifiedBy>
  <dcterms:created xsi:type="dcterms:W3CDTF">2013-02-18T07:42:23Z</dcterms:created>
  <dcterms:modified xsi:type="dcterms:W3CDTF">2015-03-05T10:49:32Z</dcterms:modified>
  <cp:category/>
  <cp:version/>
  <cp:contentType/>
  <cp:contentStatus/>
</cp:coreProperties>
</file>